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90" windowWidth="17310" windowHeight="9090" tabRatio="858" activeTab="3"/>
  </bookViews>
  <sheets>
    <sheet name="Office of the MM" sheetId="2" r:id="rId1"/>
    <sheet name="BTO" sheetId="6" r:id="rId2"/>
    <sheet name="Corp Serv" sheetId="1" r:id="rId3"/>
    <sheet name="SEDP" sheetId="5" r:id="rId4"/>
    <sheet name="SDA-HIGH LEVEL" sheetId="7" r:id="rId5"/>
    <sheet name="SDA Unfunded Projects" sheetId="8" r:id="rId6"/>
    <sheet name="Water Services" sheetId="3" r:id="rId7"/>
    <sheet name="INFRA SERVI" sheetId="4" r:id="rId8"/>
    <sheet name="Revenue by Source" sheetId="9" r:id="rId9"/>
    <sheet name="Infra by Ward" sheetId="10" r:id="rId10"/>
    <sheet name="Cash Flows" sheetId="12" r:id="rId11"/>
    <sheet name="201213 CASH FLOWS" sheetId="11" r:id="rId12"/>
    <sheet name="201213" sheetId="13" r:id="rId13"/>
    <sheet name="201112" sheetId="14" r:id="rId14"/>
    <sheet name="WCOPY"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ADJ1">'[1]Template names'!#REF!</definedName>
    <definedName name="_ADJ10">'[1]Template names'!#REF!</definedName>
    <definedName name="_ADJ11">'[1]Template names'!#REF!</definedName>
    <definedName name="_ADJ12">'[1]Template names'!#REF!</definedName>
    <definedName name="_ADJ13">'[1]Template names'!#REF!</definedName>
    <definedName name="_ADJ14">'[1]Template names'!#REF!</definedName>
    <definedName name="_ADJ16">'[1]Template names'!#REF!</definedName>
    <definedName name="_ADJ17">'[1]Template names'!#REF!</definedName>
    <definedName name="_ADJ18">'[1]Template names'!#REF!</definedName>
    <definedName name="_ADJ19">'[1]Template names'!#REF!</definedName>
    <definedName name="_ADJ2">'[1]Template names'!#REF!</definedName>
    <definedName name="_ADJ3">'[2]Template names'!$B$69</definedName>
    <definedName name="_ADJ4">'[3]Template names'!$B$70</definedName>
    <definedName name="_ADJ5">'[1]Template names'!#REF!</definedName>
    <definedName name="_ADJ6">'[1]Template names'!#REF!</definedName>
    <definedName name="_ADJ7">'[1]Template names'!#REF!</definedName>
    <definedName name="_ADJ8">'[1]Template names'!#REF!</definedName>
    <definedName name="_ADJ9">'[1]Template names'!#REF!</definedName>
    <definedName name="_ccf04">#REF!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1">'[4]Balance Sheet'!$D$50</definedName>
    <definedName name="_cpi2">'[4]Balance Sheet'!$E$50</definedName>
    <definedName name="_cpi3">'[4]Balance Sheet'!$F$50</definedName>
    <definedName name="_ecf04">#REF!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xlnm._FilterDatabase" localSheetId="5" hidden="1">'SDA Unfunded Projects'!$A$1:$E$1</definedName>
    <definedName name="_inf1">#REF!</definedName>
    <definedName name="_inf2">#REF!</definedName>
    <definedName name="_inf3">#REF!</definedName>
    <definedName name="_int04">#REF!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'[1]Template names'!#REF!</definedName>
    <definedName name="_MEB10">'[1]Template names'!#REF!</definedName>
    <definedName name="_MEB11">'[1]Template names'!#REF!</definedName>
    <definedName name="_MEB12">'[1]Template names'!#REF!</definedName>
    <definedName name="_MEB2">'[1]Template names'!#REF!</definedName>
    <definedName name="_MEB3">'[1]Template names'!#REF!</definedName>
    <definedName name="_MEB4">'[1]Template names'!#REF!</definedName>
    <definedName name="_MEB5">'[1]Template names'!#REF!</definedName>
    <definedName name="_MEB6">'[1]Template names'!#REF!</definedName>
    <definedName name="_MEB7">'[1]Template names'!#REF!</definedName>
    <definedName name="_MEB8">'[1]Template names'!#REF!</definedName>
    <definedName name="_MEB9">'[1]Template names'!#REF!</definedName>
    <definedName name="_MER1">'[1]Template names'!#REF!</definedName>
    <definedName name="_MER10">'[1]Template names'!#REF!</definedName>
    <definedName name="_MER11">'[1]Template names'!#REF!</definedName>
    <definedName name="_MER2">'[1]Template names'!#REF!</definedName>
    <definedName name="_MER3">'[1]Template names'!#REF!</definedName>
    <definedName name="_MER4">'[1]Template names'!#REF!</definedName>
    <definedName name="_MER5">'[1]Template names'!#REF!</definedName>
    <definedName name="_MER6">'[1]Template names'!#REF!</definedName>
    <definedName name="_MER7">'[1]Template names'!#REF!</definedName>
    <definedName name="_MER8">'[1]Template names'!#REF!</definedName>
    <definedName name="_MER9">'[1]Template names'!#REF!</definedName>
    <definedName name="_rat03">#REF!</definedName>
    <definedName name="_rat04">#REF!</definedName>
    <definedName name="_rat05">#REF!</definedName>
    <definedName name="_rat06">#REF!</definedName>
    <definedName name="_rat07">#REF!</definedName>
    <definedName name="_rat08">#REF!</definedName>
    <definedName name="_rat09">#REF!</definedName>
    <definedName name="_rat10">#REF!</definedName>
    <definedName name="_rat11">#REF!</definedName>
    <definedName name="_rat12">#REF!</definedName>
    <definedName name="_rat13">#REF!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 localSheetId="1">#REF!</definedName>
    <definedName name="A" localSheetId="0">#REF!</definedName>
    <definedName name="A" localSheetId="3">#REF!</definedName>
    <definedName name="A" localSheetId="6">#REF!</definedName>
    <definedName name="A">#REF!</definedName>
    <definedName name="ACCCLASS">'[5]MAPPING SOURCE'!$A:$A</definedName>
    <definedName name="ACCDESC1">'[5]MAPPING SOURCE'!$C:$C</definedName>
    <definedName name="ACCDESC2">'[5]MAPPING SOURCE'!$D:$D</definedName>
    <definedName name="ADJ10plus">'[1]Template names'!#REF!</definedName>
    <definedName name="ADJ18A">'[1]Template names'!#REF!</definedName>
    <definedName name="ADJ18B">'[1]Template names'!#REF!</definedName>
    <definedName name="ADJ19B">'[1]Template names'!#REF!</definedName>
    <definedName name="ADJ8A">'[1]Template names'!#REF!</definedName>
    <definedName name="ADJ8B">'[1]Template names'!#REF!</definedName>
    <definedName name="ADJB15">'[3]Template names'!$B$91</definedName>
    <definedName name="ADJB18a">'[3]Template names'!$B$94</definedName>
    <definedName name="ADJB7">'[3]Template names'!$B$83</definedName>
    <definedName name="ADJB8">'[6]Template names'!$B$84</definedName>
    <definedName name="ADJP1">'[1]Template names'!#REF!</definedName>
    <definedName name="adjsum">'[1]Template names'!#REF!</definedName>
    <definedName name="ADJTB1">'[1]Template names'!#REF!</definedName>
    <definedName name="ADJXX">'[1]Template names'!#REF!</definedName>
    <definedName name="AppA_AFPCB" localSheetId="1">#REF!</definedName>
    <definedName name="AppA_AFPCB" localSheetId="0">#REF!</definedName>
    <definedName name="AppA_AFPCB" localSheetId="3">#REF!</definedName>
    <definedName name="AppA_AFPCB" localSheetId="6">#REF!</definedName>
    <definedName name="AppA_AFPCB">#REF!</definedName>
    <definedName name="AppA_AFPOB" localSheetId="1">#REF!</definedName>
    <definedName name="AppA_AFPOB" localSheetId="0">#REF!</definedName>
    <definedName name="AppA_AFPOB" localSheetId="3">#REF!</definedName>
    <definedName name="AppA_AFPOB" localSheetId="6">#REF!</definedName>
    <definedName name="AppA_AFPOB">#REF!</definedName>
    <definedName name="AppA_AssetsOB" localSheetId="1">#REF!</definedName>
    <definedName name="AppA_AssetsOB" localSheetId="0">#REF!</definedName>
    <definedName name="AppA_AssetsOB" localSheetId="3">#REF!</definedName>
    <definedName name="AppA_AssetsOB" localSheetId="6">#REF!</definedName>
    <definedName name="AppA_AssetsOB">#REF!</definedName>
    <definedName name="AppA_CDFCB" localSheetId="1">#REF!</definedName>
    <definedName name="AppA_CDFCB" localSheetId="0">#REF!</definedName>
    <definedName name="AppA_CDFCB" localSheetId="3">#REF!</definedName>
    <definedName name="AppA_CDFCB" localSheetId="6">#REF!</definedName>
    <definedName name="AppA_CDFCB">#REF!</definedName>
    <definedName name="AppA_CDFOB" localSheetId="1">#REF!</definedName>
    <definedName name="AppA_CDFOB" localSheetId="0">#REF!</definedName>
    <definedName name="AppA_CDFOB" localSheetId="3">#REF!</definedName>
    <definedName name="AppA_CDFOB" localSheetId="6">#REF!</definedName>
    <definedName name="AppA_CDFOB">#REF!</definedName>
    <definedName name="AppA_FundCB" localSheetId="1">#REF!</definedName>
    <definedName name="AppA_FundCB" localSheetId="0">#REF!</definedName>
    <definedName name="AppA_FundCB" localSheetId="3">#REF!</definedName>
    <definedName name="AppA_FundCB" localSheetId="6">#REF!</definedName>
    <definedName name="AppA_FundCB">#REF!</definedName>
    <definedName name="AppA_FundOB" localSheetId="1">#REF!</definedName>
    <definedName name="AppA_FundOB" localSheetId="0">#REF!</definedName>
    <definedName name="AppA_FundOB" localSheetId="3">#REF!</definedName>
    <definedName name="AppA_FundOB" localSheetId="6">#REF!</definedName>
    <definedName name="AppA_FundOB">#REF!</definedName>
    <definedName name="AppA_Funds" localSheetId="1">#REF!</definedName>
    <definedName name="AppA_Funds" localSheetId="0">#REF!</definedName>
    <definedName name="AppA_Funds" localSheetId="3">#REF!</definedName>
    <definedName name="AppA_Funds" localSheetId="6">#REF!</definedName>
    <definedName name="AppA_Funds">#REF!</definedName>
    <definedName name="AppA_PIFCB" localSheetId="1">#REF!</definedName>
    <definedName name="AppA_PIFCB" localSheetId="0">#REF!</definedName>
    <definedName name="AppA_PIFCB" localSheetId="3">#REF!</definedName>
    <definedName name="AppA_PIFCB" localSheetId="6">#REF!</definedName>
    <definedName name="AppA_PIFCB">#REF!</definedName>
    <definedName name="AppA_PIFOB" localSheetId="1">#REF!</definedName>
    <definedName name="AppA_PIFOB" localSheetId="0">#REF!</definedName>
    <definedName name="AppA_PIFOB" localSheetId="3">#REF!</definedName>
    <definedName name="AppA_PIFOB" localSheetId="6">#REF!</definedName>
    <definedName name="AppA_PIFOB">#REF!</definedName>
    <definedName name="AppA_ProvisionCB" localSheetId="1">#REF!</definedName>
    <definedName name="AppA_ProvisionCB" localSheetId="0">#REF!</definedName>
    <definedName name="AppA_ProvisionCB" localSheetId="3">#REF!</definedName>
    <definedName name="AppA_ProvisionCB" localSheetId="6">#REF!</definedName>
    <definedName name="AppA_ProvisionCB">#REF!</definedName>
    <definedName name="AppA_ProvisionOB" localSheetId="1">#REF!</definedName>
    <definedName name="AppA_ProvisionOB" localSheetId="0">#REF!</definedName>
    <definedName name="AppA_ProvisionOB" localSheetId="3">#REF!</definedName>
    <definedName name="AppA_ProvisionOB" localSheetId="6">#REF!</definedName>
    <definedName name="AppA_ProvisionOB">#REF!</definedName>
    <definedName name="AppA_Provisions" localSheetId="1">#REF!</definedName>
    <definedName name="AppA_Provisions" localSheetId="0">#REF!</definedName>
    <definedName name="AppA_Provisions" localSheetId="3">#REF!</definedName>
    <definedName name="AppA_Provisions" localSheetId="6">#REF!</definedName>
    <definedName name="AppA_Provisions">#REF!</definedName>
    <definedName name="AppA_ReserveCB" localSheetId="1">#REF!</definedName>
    <definedName name="AppA_ReserveCB" localSheetId="0">#REF!</definedName>
    <definedName name="AppA_ReserveCB" localSheetId="3">#REF!</definedName>
    <definedName name="AppA_ReserveCB" localSheetId="6">#REF!</definedName>
    <definedName name="AppA_ReserveCB">#REF!</definedName>
    <definedName name="AppA_ReserveOB" localSheetId="1">#REF!</definedName>
    <definedName name="AppA_ReserveOB" localSheetId="0">#REF!</definedName>
    <definedName name="AppA_ReserveOB" localSheetId="3">#REF!</definedName>
    <definedName name="AppA_ReserveOB" localSheetId="6">#REF!</definedName>
    <definedName name="AppA_ReserveOB">#REF!</definedName>
    <definedName name="AppA_Reserves" localSheetId="1">#REF!</definedName>
    <definedName name="AppA_Reserves" localSheetId="0">#REF!</definedName>
    <definedName name="AppA_Reserves" localSheetId="3">#REF!</definedName>
    <definedName name="AppA_Reserves" localSheetId="6">#REF!</definedName>
    <definedName name="AppA_Reserves">#REF!</definedName>
    <definedName name="AppA_SLPCB" localSheetId="1">#REF!</definedName>
    <definedName name="AppA_SLPCB" localSheetId="0">#REF!</definedName>
    <definedName name="AppA_SLPCB" localSheetId="3">#REF!</definedName>
    <definedName name="AppA_SLPCB" localSheetId="6">#REF!</definedName>
    <definedName name="AppA_SLPCB">#REF!</definedName>
    <definedName name="AppA_SLPOB" localSheetId="1">#REF!</definedName>
    <definedName name="AppA_SLPOB" localSheetId="0">#REF!</definedName>
    <definedName name="AppA_SLPOB" localSheetId="3">#REF!</definedName>
    <definedName name="AppA_SLPOB" localSheetId="6">#REF!</definedName>
    <definedName name="AppA_SLPOB">#REF!</definedName>
    <definedName name="AppA_TCCB" localSheetId="1">#REF!</definedName>
    <definedName name="AppA_TCCB" localSheetId="0">#REF!</definedName>
    <definedName name="AppA_TCCB" localSheetId="3">#REF!</definedName>
    <definedName name="AppA_TCCB" localSheetId="6">#REF!</definedName>
    <definedName name="AppA_TCCB">#REF!</definedName>
    <definedName name="AppA_TCOB" localSheetId="1">#REF!</definedName>
    <definedName name="AppA_TCOB" localSheetId="0">#REF!</definedName>
    <definedName name="AppA_TCOB" localSheetId="3">#REF!</definedName>
    <definedName name="AppA_TCOB" localSheetId="6">#REF!</definedName>
    <definedName name="AppA_TCOB">#REF!</definedName>
    <definedName name="AppA_WCRCB" localSheetId="1">#REF!</definedName>
    <definedName name="AppA_WCRCB" localSheetId="0">#REF!</definedName>
    <definedName name="AppA_WCRCB" localSheetId="3">#REF!</definedName>
    <definedName name="AppA_WCRCB" localSheetId="6">#REF!</definedName>
    <definedName name="AppA_WCRCB">#REF!</definedName>
    <definedName name="AppA_WCROB" localSheetId="1">#REF!</definedName>
    <definedName name="AppA_WCROB" localSheetId="0">#REF!</definedName>
    <definedName name="AppA_WCROB" localSheetId="3">#REF!</definedName>
    <definedName name="AppA_WCROB" localSheetId="6">#REF!</definedName>
    <definedName name="AppA_WCROB">#REF!</definedName>
    <definedName name="AppB_ELCB" localSheetId="1">#REF!</definedName>
    <definedName name="AppB_ELCB" localSheetId="0">#REF!</definedName>
    <definedName name="AppB_ELCB" localSheetId="3">#REF!</definedName>
    <definedName name="AppB_ELCB" localSheetId="6">#REF!</definedName>
    <definedName name="AppB_ELCB">#REF!</definedName>
    <definedName name="AppB_ELOB" localSheetId="1">#REF!</definedName>
    <definedName name="AppB_ELOB" localSheetId="0">#REF!</definedName>
    <definedName name="AppB_ELOB" localSheetId="3">#REF!</definedName>
    <definedName name="AppB_ELOB" localSheetId="6">#REF!</definedName>
    <definedName name="AppB_ELOB">#REF!</definedName>
    <definedName name="AppC_AssetsAdj" localSheetId="1">#REF!</definedName>
    <definedName name="AppC_AssetsAdj" localSheetId="0">#REF!</definedName>
    <definedName name="AppC_AssetsAdj" localSheetId="3">#REF!</definedName>
    <definedName name="AppC_AssetsAdj" localSheetId="6">#REF!</definedName>
    <definedName name="AppC_AssetsAdj">#REF!</definedName>
    <definedName name="AppC_AssetsCB" localSheetId="1">#REF!</definedName>
    <definedName name="AppC_AssetsCB" localSheetId="0">#REF!</definedName>
    <definedName name="AppC_AssetsCB" localSheetId="3">#REF!</definedName>
    <definedName name="AppC_AssetsCB" localSheetId="6">#REF!</definedName>
    <definedName name="AppC_AssetsCB">#REF!</definedName>
    <definedName name="AppC_AssetsExp" localSheetId="1">#REF!</definedName>
    <definedName name="AppC_AssetsExp" localSheetId="0">#REF!</definedName>
    <definedName name="AppC_AssetsExp" localSheetId="3">#REF!</definedName>
    <definedName name="AppC_AssetsExp" localSheetId="6">#REF!</definedName>
    <definedName name="AppC_AssetsExp">#REF!</definedName>
    <definedName name="AppC_LoansAdj" localSheetId="1">#REF!</definedName>
    <definedName name="AppC_LoansAdj" localSheetId="0">#REF!</definedName>
    <definedName name="AppC_LoansAdj" localSheetId="3">#REF!</definedName>
    <definedName name="AppC_LoansAdj" localSheetId="6">#REF!</definedName>
    <definedName name="AppC_LoansAdj">#REF!</definedName>
    <definedName name="AppC_LoansCB" localSheetId="1">#REF!</definedName>
    <definedName name="AppC_LoansCB" localSheetId="0">#REF!</definedName>
    <definedName name="AppC_LoansCB" localSheetId="3">#REF!</definedName>
    <definedName name="AppC_LoansCB" localSheetId="6">#REF!</definedName>
    <definedName name="AppC_LoansCB">#REF!</definedName>
    <definedName name="AppC_LoansExp" localSheetId="1">#REF!</definedName>
    <definedName name="AppC_LoansExp" localSheetId="0">#REF!</definedName>
    <definedName name="AppC_LoansExp" localSheetId="3">#REF!</definedName>
    <definedName name="AppC_LoansExp" localSheetId="6">#REF!</definedName>
    <definedName name="AppC_LoansExp">#REF!</definedName>
    <definedName name="AppC_LoansOB" localSheetId="1">#REF!</definedName>
    <definedName name="AppC_LoansOB" localSheetId="0">#REF!</definedName>
    <definedName name="AppC_LoansOB" localSheetId="3">#REF!</definedName>
    <definedName name="AppC_LoansOB" localSheetId="6">#REF!</definedName>
    <definedName name="AppC_LoansOB">#REF!</definedName>
    <definedName name="AppC_NetAssetsCB" localSheetId="1">#REF!</definedName>
    <definedName name="AppC_NetAssetsCB" localSheetId="0">#REF!</definedName>
    <definedName name="AppC_NetAssetsCB" localSheetId="3">#REF!</definedName>
    <definedName name="AppC_NetAssetsCB" localSheetId="6">#REF!</definedName>
    <definedName name="AppC_NetAssetsCB">#REF!</definedName>
    <definedName name="AppC_NetAssetsOB" localSheetId="1">#REF!</definedName>
    <definedName name="AppC_NetAssetsOB" localSheetId="0">#REF!</definedName>
    <definedName name="AppC_NetAssetsOB" localSheetId="3">#REF!</definedName>
    <definedName name="AppC_NetAssetsOB" localSheetId="6">#REF!</definedName>
    <definedName name="AppC_NetAssetsOB">#REF!</definedName>
    <definedName name="AppD_ExpB" localSheetId="1">#REF!</definedName>
    <definedName name="AppD_ExpB" localSheetId="0">#REF!</definedName>
    <definedName name="AppD_ExpB" localSheetId="3">#REF!</definedName>
    <definedName name="AppD_ExpB" localSheetId="6">#REF!</definedName>
    <definedName name="AppD_ExpB">#REF!</definedName>
    <definedName name="AppD_ExpCY" localSheetId="1">#REF!</definedName>
    <definedName name="AppD_ExpCY" localSheetId="0">#REF!</definedName>
    <definedName name="AppD_ExpCY" localSheetId="3">#REF!</definedName>
    <definedName name="AppD_ExpCY" localSheetId="6">#REF!</definedName>
    <definedName name="AppD_ExpCY">#REF!</definedName>
    <definedName name="AppD_ExpPY" localSheetId="1">#REF!</definedName>
    <definedName name="AppD_ExpPY" localSheetId="0">#REF!</definedName>
    <definedName name="AppD_ExpPY" localSheetId="3">#REF!</definedName>
    <definedName name="AppD_ExpPY" localSheetId="6">#REF!</definedName>
    <definedName name="AppD_ExpPY">#REF!</definedName>
    <definedName name="AppD_IncomeB" localSheetId="1">#REF!</definedName>
    <definedName name="AppD_IncomeB" localSheetId="0">#REF!</definedName>
    <definedName name="AppD_IncomeB" localSheetId="3">#REF!</definedName>
    <definedName name="AppD_IncomeB" localSheetId="6">#REF!</definedName>
    <definedName name="AppD_IncomeB">#REF!</definedName>
    <definedName name="AppD_IncomeCY" localSheetId="1">#REF!</definedName>
    <definedName name="AppD_IncomeCY" localSheetId="0">#REF!</definedName>
    <definedName name="AppD_IncomeCY" localSheetId="3">#REF!</definedName>
    <definedName name="AppD_IncomeCY" localSheetId="6">#REF!</definedName>
    <definedName name="AppD_IncomeCY">#REF!</definedName>
    <definedName name="AppD_IncomePY" localSheetId="1">#REF!</definedName>
    <definedName name="AppD_IncomePY" localSheetId="0">#REF!</definedName>
    <definedName name="AppD_IncomePY" localSheetId="3">#REF!</definedName>
    <definedName name="AppD_IncomePY" localSheetId="6">#REF!</definedName>
    <definedName name="AppD_IncomePY">#REF!</definedName>
    <definedName name="AppE_ExpCY" localSheetId="1">'[7]Appendix D'!#REF!</definedName>
    <definedName name="AppE_ExpCY" localSheetId="3">'[7]Appendix D'!#REF!</definedName>
    <definedName name="AppE_ExpCY" localSheetId="6">'[7]Appendix D'!#REF!</definedName>
    <definedName name="AppE_ExpCY">'[7]Appendix D'!#REF!</definedName>
    <definedName name="AppE_ExpPY" localSheetId="1">'[7]Appendix D'!#REF!</definedName>
    <definedName name="AppE_ExpPY" localSheetId="3">'[7]Appendix D'!#REF!</definedName>
    <definedName name="AppE_ExpPY" localSheetId="6">'[7]Appendix D'!#REF!</definedName>
    <definedName name="AppE_ExpPY">'[7]Appendix D'!#REF!</definedName>
    <definedName name="AppE_IncomeCY" localSheetId="1">'[7]Appendix D'!#REF!</definedName>
    <definedName name="AppE_IncomeCY" localSheetId="3">'[7]Appendix D'!#REF!</definedName>
    <definedName name="AppE_IncomeCY" localSheetId="6">'[7]Appendix D'!#REF!</definedName>
    <definedName name="AppE_IncomeCY">'[7]Appendix D'!#REF!</definedName>
    <definedName name="AppE_IncomePY" localSheetId="1">'[7]Appendix D'!#REF!</definedName>
    <definedName name="AppE_IncomePY" localSheetId="3">'[7]Appendix D'!#REF!</definedName>
    <definedName name="AppE_IncomePY" localSheetId="6">'[7]Appendix D'!#REF!</definedName>
    <definedName name="AppE_IncomePY">'[7]Appendix D'!#REF!</definedName>
    <definedName name="AppE_SurplusB" localSheetId="1">'[7]Appendix D'!#REF!</definedName>
    <definedName name="AppE_SurplusB" localSheetId="3">'[7]Appendix D'!#REF!</definedName>
    <definedName name="AppE_SurplusB">'[7]Appendix D'!#REF!</definedName>
    <definedName name="AppE_SurplusCY" localSheetId="1">'[7]Appendix D'!#REF!</definedName>
    <definedName name="AppE_SurplusCY" localSheetId="3">'[7]Appendix D'!#REF!</definedName>
    <definedName name="AppE_SurplusCY">'[7]Appendix D'!#REF!</definedName>
    <definedName name="AppE_SurplusPY" localSheetId="1">'[7]Appendix D'!#REF!</definedName>
    <definedName name="AppE_SurplusPY" localSheetId="3">'[7]Appendix D'!#REF!</definedName>
    <definedName name="AppE_SurplusPY">'[7]Appendix D'!#REF!</definedName>
    <definedName name="Approve1">'[8]Template names'!$B$100</definedName>
    <definedName name="Approve10">'[1]Template names'!$B$109</definedName>
    <definedName name="Approve2">'[9]Template names'!$B$102</definedName>
    <definedName name="Approve3">'[10]Template names'!$B$101</definedName>
    <definedName name="Approve4">'[11]Template names'!$B$103</definedName>
    <definedName name="Approve5">'[11]Template names'!$B$104</definedName>
    <definedName name="Approve6">'[1]Template names'!$B$105</definedName>
    <definedName name="Approve7">'[1]Template names'!$B$106</definedName>
    <definedName name="Approve8">'[1]Template names'!$B$107</definedName>
    <definedName name="Approve9">'[11]Template names'!$B$108</definedName>
    <definedName name="ASS">'[12]Template names'!$B$7</definedName>
    <definedName name="Asset_Class">'[13]Lookup and lists'!$Z$15:$Z$29</definedName>
    <definedName name="Asset_sub_class">'[13]Lookup and lists'!$AA$15:$AA$59</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 localSheetId="1">#REF!</definedName>
    <definedName name="B" localSheetId="0">#REF!</definedName>
    <definedName name="B" localSheetId="3">#REF!</definedName>
    <definedName name="B" localSheetId="6">#REF!</definedName>
    <definedName name="B">#REF!</definedName>
    <definedName name="balloon">#REF!</definedName>
    <definedName name="BKDWN">'[5]MAPPING SOURCE'!$E:$E</definedName>
    <definedName name="BuiltIn_Print_Titles___0">'[14]Gen Info Pg 2'!#REF!</definedName>
    <definedName name="Bus">#REF!</definedName>
    <definedName name="capexfactor">#REF!</definedName>
    <definedName name="capexlimit06">#REF!</definedName>
    <definedName name="capexlimit07">#REF!</definedName>
    <definedName name="capexlimit08">#REF!</definedName>
    <definedName name="capexlimit09">#REF!</definedName>
    <definedName name="capexrate04">#REF!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#REF!</definedName>
    <definedName name="cfactor08">#REF!</definedName>
    <definedName name="cfactor09">#REF!</definedName>
    <definedName name="cfactor10">#REF!</definedName>
    <definedName name="cfactor11">#REF!</definedName>
    <definedName name="cfactor12">#REF!</definedName>
    <definedName name="cfactor13">#REF!</definedName>
    <definedName name="Consolques">'[1]Template names'!$A$95</definedName>
    <definedName name="cpix04">#REF!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#REF!</definedName>
    <definedName name="d" localSheetId="1">#REF!</definedName>
    <definedName name="d" localSheetId="0">#REF!</definedName>
    <definedName name="d" localSheetId="3">#REF!</definedName>
    <definedName name="d" localSheetId="6">#REF!</definedName>
    <definedName name="d">#REF!</definedName>
    <definedName name="date">[15]Instructions!$X$11</definedName>
    <definedName name="debt03">#REF!</definedName>
    <definedName name="debt04">#REF!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'[16]Template names'!$B$30</definedName>
    <definedName name="dfratio03">#REF!</definedName>
    <definedName name="dfratio04">#REF!</definedName>
    <definedName name="dfratio05">#REF!</definedName>
    <definedName name="dfratio06">#REF!</definedName>
    <definedName name="dfratioadj04">#REF!</definedName>
    <definedName name="dfration02">#REF!</definedName>
    <definedName name="DMA43registered" localSheetId="1">#REF!</definedName>
    <definedName name="DMA43registered" localSheetId="0">#REF!</definedName>
    <definedName name="DMA43registered" localSheetId="3">#REF!</definedName>
    <definedName name="DMA43registered" localSheetId="6">#REF!</definedName>
    <definedName name="DMA43registered">#REF!</definedName>
    <definedName name="e">#REF!</definedName>
    <definedName name="E59Note5CY" localSheetId="1">#REF!</definedName>
    <definedName name="E59Note5CY" localSheetId="0">#REF!</definedName>
    <definedName name="E59Note5CY" localSheetId="3">#REF!</definedName>
    <definedName name="E59Note5CY" localSheetId="6">#REF!</definedName>
    <definedName name="E59Note5CY">#REF!</definedName>
    <definedName name="ecchoice">#REF!</definedName>
    <definedName name="ed">'[10]Template names'!$B$33</definedName>
    <definedName name="EDFR">'[12]Template names'!$B$32</definedName>
    <definedName name="ee">'[17]Template names'!$B$2</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OYcapex">#REF!</definedName>
    <definedName name="er" localSheetId="1">#REF!</definedName>
    <definedName name="er" localSheetId="0">#REF!</definedName>
    <definedName name="er" localSheetId="3">#REF!</definedName>
    <definedName name="er" localSheetId="6">#REF!</definedName>
    <definedName name="er">#REF!</definedName>
    <definedName name="ertfdr">#REF!</definedName>
    <definedName name="eskom07">#REF!</definedName>
    <definedName name="ExpenditureCY" localSheetId="1">'[7]Appendix D'!#REF!</definedName>
    <definedName name="ExpenditureCY" localSheetId="3">'[7]Appendix D'!#REF!</definedName>
    <definedName name="ExpenditureCY" localSheetId="6">'[7]Appendix D'!#REF!</definedName>
    <definedName name="ExpenditureCY">'[7]Appendix D'!#REF!</definedName>
    <definedName name="ExpenditurePY" localSheetId="1">'[7]Appendix D'!#REF!</definedName>
    <definedName name="ExpenditurePY" localSheetId="3">'[7]Appendix D'!#REF!</definedName>
    <definedName name="ExpenditurePY" localSheetId="6">'[7]Appendix D'!#REF!</definedName>
    <definedName name="ExpenditurePY">'[7]Appendix D'!#REF!</definedName>
    <definedName name="ExpPY" localSheetId="1">'[7]Appendix D'!#REF!</definedName>
    <definedName name="ExpPY" localSheetId="3">'[7]Appendix D'!#REF!</definedName>
    <definedName name="ExpPY" localSheetId="6">'[7]Appendix D'!#REF!</definedName>
    <definedName name="ExpPY">'[7]Appendix D'!#REF!</definedName>
    <definedName name="F" localSheetId="1">#REF!</definedName>
    <definedName name="F" localSheetId="0">#REF!</definedName>
    <definedName name="F" localSheetId="3">#REF!</definedName>
    <definedName name="F" localSheetId="6">#REF!</definedName>
    <definedName name="F">#REF!</definedName>
    <definedName name="FinYear">[1]Instructions!$X$36</definedName>
    <definedName name="finyears">#REF!</definedName>
    <definedName name="GrantNatCapex">'[18]Lookup and lists'!$AB$2:$AB$7</definedName>
    <definedName name="GrantNatOpex">'[18]Lookup and lists'!$Z$2:$Z$8</definedName>
    <definedName name="GrantProvOpex">'[18]Lookup and lists'!$AA$2:$AA$6</definedName>
    <definedName name="Head1">'[16]Template names'!$B$2</definedName>
    <definedName name="Head10">'[16]Template names'!$B$16</definedName>
    <definedName name="Head11">'[16]Template names'!$B$17</definedName>
    <definedName name="Head12">'[1]Template names'!$B$18</definedName>
    <definedName name="Head13">'[1]Template names'!$B$19</definedName>
    <definedName name="Head14">'[1]Template names'!$B$20</definedName>
    <definedName name="Head15">'[1]Template names'!$B$21</definedName>
    <definedName name="Head16">'[1]Template names'!$B$22</definedName>
    <definedName name="Head17">'[1]Template names'!$B$23</definedName>
    <definedName name="Head18">'[1]Template names'!$B$24</definedName>
    <definedName name="Head19">'[1]Template names'!$B$25</definedName>
    <definedName name="head1A">'[16]Template names'!$B$3</definedName>
    <definedName name="head1b">'[16]Template names'!$B$4</definedName>
    <definedName name="Head2">'[16]Template names'!$B$5</definedName>
    <definedName name="Head20">'[1]Template names'!$B$26</definedName>
    <definedName name="Head21">'[1]Template names'!$B$27</definedName>
    <definedName name="Head22">'[1]Template names'!$B$28</definedName>
    <definedName name="Head23">'[1]Template names'!$B$29</definedName>
    <definedName name="head27">'[16]Template names'!$B$33</definedName>
    <definedName name="head27a">'[19]Template names'!$B$34</definedName>
    <definedName name="Head3">'[16]Template names'!$B$7</definedName>
    <definedName name="Head38">'[15]Template names'!$B$42</definedName>
    <definedName name="Head39">'[15]Template names'!$B$43</definedName>
    <definedName name="Head3a">'[3]Template names'!$B$8</definedName>
    <definedName name="Head4">'[1]Template names'!$B$8</definedName>
    <definedName name="Head40">'[15]Template names'!$B$44</definedName>
    <definedName name="Head41">'[15]Template names'!$B$45</definedName>
    <definedName name="Head44">'[1]Template names'!$B$51</definedName>
    <definedName name="Head45">'[1]Template names'!$B$52</definedName>
    <definedName name="Head47">'[1]Template names'!$B$54</definedName>
    <definedName name="Head48">'[1]Template names'!$B$55</definedName>
    <definedName name="Head5">'[16]Template names'!$B$9</definedName>
    <definedName name="Head50">'[2]Template names'!$B$45</definedName>
    <definedName name="Head51">'[2]Template names'!$B$46</definedName>
    <definedName name="Head52">'[2]Template names'!$B$47</definedName>
    <definedName name="Head53">'[2]Template names'!$B$48</definedName>
    <definedName name="Head54">'[2]Template names'!$B$49</definedName>
    <definedName name="Head55">'[2]Template names'!$B$50</definedName>
    <definedName name="Head56">'[2]Template names'!$B$51</definedName>
    <definedName name="Head5A">'[3]Template names'!$B$11</definedName>
    <definedName name="Head5b">'[16]Template names'!$B$11</definedName>
    <definedName name="Head6">'[16]Template names'!$B$12</definedName>
    <definedName name="Head7">'[16]Template names'!$B$13</definedName>
    <definedName name="Head8">'[16]Template names'!$B$14</definedName>
    <definedName name="Head9">'[16]Template names'!$B$15</definedName>
    <definedName name="Headings">'[1]Lookup and lists'!$A$1:$O$24</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HJKKJ">#REF!</definedName>
    <definedName name="incentive">#REF!</definedName>
    <definedName name="IncomeCY" localSheetId="1">'[7]Appendix D'!#REF!</definedName>
    <definedName name="IncomeCY" localSheetId="3">'[7]Appendix D'!#REF!</definedName>
    <definedName name="IncomeCY" localSheetId="6">'[7]Appendix D'!#REF!</definedName>
    <definedName name="IncomeCY">'[7]Appendix D'!#REF!</definedName>
    <definedName name="IncomePY" localSheetId="1">'[7]Appendix D'!#REF!</definedName>
    <definedName name="IncomePY" localSheetId="3">'[7]Appendix D'!#REF!</definedName>
    <definedName name="IncomePY" localSheetId="6">'[7]Appendix D'!#REF!</definedName>
    <definedName name="IncomePY">'[7]Appendix D'!#REF!</definedName>
    <definedName name="infra">#REF!</definedName>
    <definedName name="Infrarenewal">#REF!</definedName>
    <definedName name="infrastratnum">#REF!</definedName>
    <definedName name="Instructions">#REF!</definedName>
    <definedName name="inventory">#REF!</definedName>
    <definedName name="juh">'[20]Template names'!$B$30</definedName>
    <definedName name="LINEITEM">'[5]MAPPING SOURCE'!$B:$B</definedName>
    <definedName name="List1">'[13]Lookup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#REF!</definedName>
    <definedName name="m">'[10]Template names'!$B$93</definedName>
    <definedName name="MEAB1">'[1]Template names'!#REF!</definedName>
    <definedName name="MEAB10">'[1]Template names'!#REF!</definedName>
    <definedName name="MEAB11">'[1]Template names'!#REF!</definedName>
    <definedName name="MEAB2">'[1]Template names'!#REF!</definedName>
    <definedName name="MEAB3">'[1]Template names'!#REF!</definedName>
    <definedName name="MEAB4">'[1]Template names'!#REF!</definedName>
    <definedName name="MEAB5">'[1]Template names'!#REF!</definedName>
    <definedName name="MEAB6">'[1]Template names'!#REF!</definedName>
    <definedName name="MEAB7">'[1]Template names'!#REF!</definedName>
    <definedName name="MEAB8">'[1]Template names'!#REF!</definedName>
    <definedName name="MEAB9">'[1]Template names'!#REF!</definedName>
    <definedName name="MEABsum">'[1]Template names'!#REF!</definedName>
    <definedName name="MEB1A">'[1]Template names'!#REF!</definedName>
    <definedName name="MEBsum">'[1]Template names'!#REF!</definedName>
    <definedName name="MERsum">'[1]Template names'!#REF!</definedName>
    <definedName name="month">[21]Data!$B$1</definedName>
    <definedName name="MTREF">[1]Instructions!$X$34</definedName>
    <definedName name="muni">'[16]Template names'!$B$93</definedName>
    <definedName name="MunicCodes">[22]Lookups!$A$41:$A$105</definedName>
    <definedName name="MuniEntities">'[1]Template names'!$B$94</definedName>
    <definedName name="MuniType">'[1]Template names'!$D$94</definedName>
    <definedName name="N6te4_1" localSheetId="1">#REF!</definedName>
    <definedName name="N6te4_1" localSheetId="0">#REF!</definedName>
    <definedName name="N6te4_1" localSheetId="3">#REF!</definedName>
    <definedName name="N6te4_1" localSheetId="6">#REF!</definedName>
    <definedName name="N6te4_1">#REF!</definedName>
    <definedName name="NatCapexGrantNames">'[3]Lookup and lists'!$T$2:$T$7</definedName>
    <definedName name="NatOpexGrantNames">'[3]Lookup and lists'!$R$2:$R$8</definedName>
    <definedName name="nersa07">#REF!</definedName>
    <definedName name="nersa08">#REF!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 localSheetId="1">#REF!</definedName>
    <definedName name="New" localSheetId="0">#REF!</definedName>
    <definedName name="New" localSheetId="3">#REF!</definedName>
    <definedName name="New" localSheetId="6">#REF!</definedName>
    <definedName name="New">#REF!</definedName>
    <definedName name="ninety">#REF!</definedName>
    <definedName name="Note1_1" localSheetId="1">#REF!</definedName>
    <definedName name="Note1_1" localSheetId="0">#REF!</definedName>
    <definedName name="Note1_1" localSheetId="3">#REF!</definedName>
    <definedName name="Note1_1" localSheetId="6">#REF!</definedName>
    <definedName name="Note1_1">#REF!</definedName>
    <definedName name="Note1_2" localSheetId="1">#REF!</definedName>
    <definedName name="Note1_2" localSheetId="0">#REF!</definedName>
    <definedName name="Note1_2" localSheetId="3">#REF!</definedName>
    <definedName name="Note1_2" localSheetId="6">#REF!</definedName>
    <definedName name="Note1_2">#REF!</definedName>
    <definedName name="Note10_1" localSheetId="1">#REF!</definedName>
    <definedName name="Note10_1" localSheetId="0">#REF!</definedName>
    <definedName name="Note10_1" localSheetId="3">#REF!</definedName>
    <definedName name="Note10_1" localSheetId="6">#REF!</definedName>
    <definedName name="Note10_1">#REF!</definedName>
    <definedName name="Note10_2" localSheetId="1">#REF!</definedName>
    <definedName name="Note10_2" localSheetId="0">#REF!</definedName>
    <definedName name="Note10_2" localSheetId="3">#REF!</definedName>
    <definedName name="Note10_2" localSheetId="6">#REF!</definedName>
    <definedName name="Note10_2">#REF!</definedName>
    <definedName name="Note11_1" localSheetId="1">#REF!</definedName>
    <definedName name="Note11_1" localSheetId="0">#REF!</definedName>
    <definedName name="Note11_1" localSheetId="3">#REF!</definedName>
    <definedName name="Note11_1" localSheetId="6">#REF!</definedName>
    <definedName name="Note11_1">#REF!</definedName>
    <definedName name="Note11_2" localSheetId="1">#REF!</definedName>
    <definedName name="Note11_2" localSheetId="0">#REF!</definedName>
    <definedName name="Note11_2" localSheetId="3">#REF!</definedName>
    <definedName name="Note11_2" localSheetId="6">#REF!</definedName>
    <definedName name="Note11_2">#REF!</definedName>
    <definedName name="Note11CY" localSheetId="1">#REF!</definedName>
    <definedName name="Note11CY" localSheetId="0">#REF!</definedName>
    <definedName name="Note11CY" localSheetId="3">#REF!</definedName>
    <definedName name="Note11CY" localSheetId="6">#REF!</definedName>
    <definedName name="Note11CY">#REF!</definedName>
    <definedName name="Note11PY" localSheetId="1">#REF!</definedName>
    <definedName name="Note11PY" localSheetId="0">#REF!</definedName>
    <definedName name="Note11PY" localSheetId="3">#REF!</definedName>
    <definedName name="Note11PY" localSheetId="6">#REF!</definedName>
    <definedName name="Note11PY">#REF!</definedName>
    <definedName name="Note12_1" localSheetId="1">#REF!</definedName>
    <definedName name="Note12_1" localSheetId="0">#REF!</definedName>
    <definedName name="Note12_1" localSheetId="3">#REF!</definedName>
    <definedName name="Note12_1" localSheetId="6">#REF!</definedName>
    <definedName name="Note12_1">#REF!</definedName>
    <definedName name="Note12_2" localSheetId="1">#REF!</definedName>
    <definedName name="Note12_2" localSheetId="0">#REF!</definedName>
    <definedName name="Note12_2" localSheetId="3">#REF!</definedName>
    <definedName name="Note12_2" localSheetId="6">#REF!</definedName>
    <definedName name="Note12_2">#REF!</definedName>
    <definedName name="Note12CY" localSheetId="1">#REF!</definedName>
    <definedName name="Note12CY" localSheetId="0">#REF!</definedName>
    <definedName name="Note12CY" localSheetId="3">#REF!</definedName>
    <definedName name="Note12CY" localSheetId="6">#REF!</definedName>
    <definedName name="Note12CY">#REF!</definedName>
    <definedName name="Note12PY" localSheetId="1">#REF!</definedName>
    <definedName name="Note12PY" localSheetId="0">#REF!</definedName>
    <definedName name="Note12PY" localSheetId="3">#REF!</definedName>
    <definedName name="Note12PY" localSheetId="6">#REF!</definedName>
    <definedName name="Note12PY">#REF!</definedName>
    <definedName name="Note13_1" localSheetId="1">#REF!</definedName>
    <definedName name="Note13_1" localSheetId="0">#REF!</definedName>
    <definedName name="Note13_1" localSheetId="3">#REF!</definedName>
    <definedName name="Note13_1" localSheetId="6">#REF!</definedName>
    <definedName name="Note13_1">#REF!</definedName>
    <definedName name="Note13_2" localSheetId="1">#REF!</definedName>
    <definedName name="Note13_2" localSheetId="0">#REF!</definedName>
    <definedName name="Note13_2" localSheetId="3">#REF!</definedName>
    <definedName name="Note13_2" localSheetId="6">#REF!</definedName>
    <definedName name="Note13_2">#REF!</definedName>
    <definedName name="Note13CY" localSheetId="1">#REF!</definedName>
    <definedName name="Note13CY" localSheetId="0">#REF!</definedName>
    <definedName name="Note13CY" localSheetId="3">#REF!</definedName>
    <definedName name="Note13CY" localSheetId="6">#REF!</definedName>
    <definedName name="Note13CY">#REF!</definedName>
    <definedName name="Note13PY" localSheetId="1">#REF!</definedName>
    <definedName name="Note13PY" localSheetId="0">#REF!</definedName>
    <definedName name="Note13PY" localSheetId="3">#REF!</definedName>
    <definedName name="Note13PY" localSheetId="6">#REF!</definedName>
    <definedName name="Note13PY">#REF!</definedName>
    <definedName name="Note14_1" localSheetId="1">#REF!</definedName>
    <definedName name="Note14_1" localSheetId="0">#REF!</definedName>
    <definedName name="Note14_1" localSheetId="3">#REF!</definedName>
    <definedName name="Note14_1" localSheetId="6">#REF!</definedName>
    <definedName name="Note14_1">#REF!</definedName>
    <definedName name="Note14_1Adj" localSheetId="1">#REF!</definedName>
    <definedName name="Note14_1Adj" localSheetId="0">#REF!</definedName>
    <definedName name="Note14_1Adj" localSheetId="3">#REF!</definedName>
    <definedName name="Note14_1Adj" localSheetId="6">#REF!</definedName>
    <definedName name="Note14_1Adj">#REF!</definedName>
    <definedName name="Note14_1OB" localSheetId="1">#REF!</definedName>
    <definedName name="Note14_1OB" localSheetId="0">#REF!</definedName>
    <definedName name="Note14_1OB" localSheetId="3">#REF!</definedName>
    <definedName name="Note14_1OB" localSheetId="6">#REF!</definedName>
    <definedName name="Note14_1OB">#REF!</definedName>
    <definedName name="Note14_2" localSheetId="1">#REF!</definedName>
    <definedName name="Note14_2" localSheetId="0">#REF!</definedName>
    <definedName name="Note14_2" localSheetId="3">#REF!</definedName>
    <definedName name="Note14_2" localSheetId="6">#REF!</definedName>
    <definedName name="Note14_2">#REF!</definedName>
    <definedName name="Note14_2Adj" localSheetId="1">#REF!</definedName>
    <definedName name="Note14_2Adj" localSheetId="0">#REF!</definedName>
    <definedName name="Note14_2Adj" localSheetId="3">#REF!</definedName>
    <definedName name="Note14_2Adj" localSheetId="6">#REF!</definedName>
    <definedName name="Note14_2Adj">#REF!</definedName>
    <definedName name="Note14_2OB" localSheetId="1">#REF!</definedName>
    <definedName name="Note14_2OB" localSheetId="0">#REF!</definedName>
    <definedName name="Note14_2OB" localSheetId="3">#REF!</definedName>
    <definedName name="Note14_2OB" localSheetId="6">#REF!</definedName>
    <definedName name="Note14_2OB">#REF!</definedName>
    <definedName name="Note14CY" localSheetId="1">#REF!</definedName>
    <definedName name="Note14CY" localSheetId="0">#REF!</definedName>
    <definedName name="Note14CY" localSheetId="3">#REF!</definedName>
    <definedName name="Note14CY" localSheetId="6">#REF!</definedName>
    <definedName name="Note14CY">#REF!</definedName>
    <definedName name="Note14CY_Adj" localSheetId="1">#REF!</definedName>
    <definedName name="Note14CY_Adj" localSheetId="0">#REF!</definedName>
    <definedName name="Note14CY_Adj" localSheetId="3">#REF!</definedName>
    <definedName name="Note14CY_Adj" localSheetId="6">#REF!</definedName>
    <definedName name="Note14CY_Adj">#REF!</definedName>
    <definedName name="Note14CY_OB" localSheetId="1">#REF!</definedName>
    <definedName name="Note14CY_OB" localSheetId="0">#REF!</definedName>
    <definedName name="Note14CY_OB" localSheetId="3">#REF!</definedName>
    <definedName name="Note14CY_OB" localSheetId="6">#REF!</definedName>
    <definedName name="Note14CY_OB">#REF!</definedName>
    <definedName name="Note14PY" localSheetId="1">#REF!</definedName>
    <definedName name="Note14PY" localSheetId="0">#REF!</definedName>
    <definedName name="Note14PY" localSheetId="3">#REF!</definedName>
    <definedName name="Note14PY" localSheetId="6">#REF!</definedName>
    <definedName name="Note14PY">#REF!</definedName>
    <definedName name="Note14PY_Adj" localSheetId="1">#REF!</definedName>
    <definedName name="Note14PY_Adj" localSheetId="0">#REF!</definedName>
    <definedName name="Note14PY_Adj" localSheetId="3">#REF!</definedName>
    <definedName name="Note14PY_Adj" localSheetId="6">#REF!</definedName>
    <definedName name="Note14PY_Adj">#REF!</definedName>
    <definedName name="Note14PY_OB" localSheetId="1">#REF!</definedName>
    <definedName name="Note14PY_OB" localSheetId="0">#REF!</definedName>
    <definedName name="Note14PY_OB" localSheetId="3">#REF!</definedName>
    <definedName name="Note14PY_OB" localSheetId="6">#REF!</definedName>
    <definedName name="Note14PY_OB">#REF!</definedName>
    <definedName name="Note1CY" localSheetId="1">#REF!</definedName>
    <definedName name="Note1CY" localSheetId="0">#REF!</definedName>
    <definedName name="Note1CY" localSheetId="3">#REF!</definedName>
    <definedName name="Note1CY" localSheetId="6">#REF!</definedName>
    <definedName name="Note1CY">#REF!</definedName>
    <definedName name="Note1PY" localSheetId="1">#REF!</definedName>
    <definedName name="Note1PY" localSheetId="0">#REF!</definedName>
    <definedName name="Note1PY" localSheetId="3">#REF!</definedName>
    <definedName name="Note1PY" localSheetId="6">#REF!</definedName>
    <definedName name="Note1PY">#REF!</definedName>
    <definedName name="Note2_1" localSheetId="1">#REF!</definedName>
    <definedName name="Note2_1" localSheetId="0">#REF!</definedName>
    <definedName name="Note2_1" localSheetId="3">#REF!</definedName>
    <definedName name="Note2_1" localSheetId="6">#REF!</definedName>
    <definedName name="Note2_1">#REF!</definedName>
    <definedName name="Note2_2" localSheetId="1">#REF!</definedName>
    <definedName name="Note2_2" localSheetId="0">#REF!</definedName>
    <definedName name="Note2_2" localSheetId="3">#REF!</definedName>
    <definedName name="Note2_2" localSheetId="6">#REF!</definedName>
    <definedName name="Note2_2">#REF!</definedName>
    <definedName name="Note20">[23]Names!$B$89</definedName>
    <definedName name="Note2CY" localSheetId="1">#REF!</definedName>
    <definedName name="Note2CY" localSheetId="0">#REF!</definedName>
    <definedName name="Note2CY" localSheetId="3">#REF!</definedName>
    <definedName name="Note2CY" localSheetId="6">#REF!</definedName>
    <definedName name="Note2CY">#REF!</definedName>
    <definedName name="Note2PY" localSheetId="1">#REF!</definedName>
    <definedName name="Note2PY" localSheetId="0">#REF!</definedName>
    <definedName name="Note2PY" localSheetId="3">#REF!</definedName>
    <definedName name="Note2PY" localSheetId="6">#REF!</definedName>
    <definedName name="Note2PY">#REF!</definedName>
    <definedName name="Note3_1" localSheetId="1">#REF!</definedName>
    <definedName name="Note3_1" localSheetId="0">#REF!</definedName>
    <definedName name="Note3_1" localSheetId="3">#REF!</definedName>
    <definedName name="Note3_1" localSheetId="6">#REF!</definedName>
    <definedName name="Note3_1">#REF!</definedName>
    <definedName name="Note3_11" localSheetId="1">#REF!</definedName>
    <definedName name="Note3_11" localSheetId="0">#REF!</definedName>
    <definedName name="Note3_11" localSheetId="3">#REF!</definedName>
    <definedName name="Note3_11" localSheetId="6">#REF!</definedName>
    <definedName name="Note3_11">#REF!</definedName>
    <definedName name="Note3_12" localSheetId="1">#REF!</definedName>
    <definedName name="Note3_12" localSheetId="0">#REF!</definedName>
    <definedName name="Note3_12" localSheetId="3">#REF!</definedName>
    <definedName name="Note3_12" localSheetId="6">#REF!</definedName>
    <definedName name="Note3_12">#REF!</definedName>
    <definedName name="Note3_2" localSheetId="1">#REF!</definedName>
    <definedName name="Note3_2" localSheetId="0">#REF!</definedName>
    <definedName name="Note3_2" localSheetId="3">#REF!</definedName>
    <definedName name="Note3_2" localSheetId="6">#REF!</definedName>
    <definedName name="Note3_2">#REF!</definedName>
    <definedName name="Note3CY" localSheetId="1">#REF!</definedName>
    <definedName name="Note3CY" localSheetId="0">#REF!</definedName>
    <definedName name="Note3CY" localSheetId="3">#REF!</definedName>
    <definedName name="Note3CY" localSheetId="6">#REF!</definedName>
    <definedName name="Note3CY">#REF!</definedName>
    <definedName name="Note3CY_Short" localSheetId="1">#REF!</definedName>
    <definedName name="Note3CY_Short" localSheetId="0">#REF!</definedName>
    <definedName name="Note3CY_Short" localSheetId="3">#REF!</definedName>
    <definedName name="Note3CY_Short" localSheetId="6">#REF!</definedName>
    <definedName name="Note3CY_Short">#REF!</definedName>
    <definedName name="Note3PY" localSheetId="1">#REF!</definedName>
    <definedName name="Note3PY" localSheetId="0">#REF!</definedName>
    <definedName name="Note3PY" localSheetId="3">#REF!</definedName>
    <definedName name="Note3PY" localSheetId="6">#REF!</definedName>
    <definedName name="Note3PY">#REF!</definedName>
    <definedName name="Note3PY_Short" localSheetId="1">#REF!</definedName>
    <definedName name="Note3PY_Short" localSheetId="0">#REF!</definedName>
    <definedName name="Note3PY_Short" localSheetId="3">#REF!</definedName>
    <definedName name="Note3PY_Short" localSheetId="6">#REF!</definedName>
    <definedName name="Note3PY_Short">#REF!</definedName>
    <definedName name="Note4_1" localSheetId="1">#REF!</definedName>
    <definedName name="Note4_1" localSheetId="0">#REF!</definedName>
    <definedName name="Note4_1" localSheetId="3">#REF!</definedName>
    <definedName name="Note4_1" localSheetId="6">#REF!</definedName>
    <definedName name="Note4_1">#REF!</definedName>
    <definedName name="Note4_2" localSheetId="1">#REF!</definedName>
    <definedName name="Note4_2" localSheetId="0">#REF!</definedName>
    <definedName name="Note4_2" localSheetId="3">#REF!</definedName>
    <definedName name="Note4_2" localSheetId="6">#REF!</definedName>
    <definedName name="Note4_2">#REF!</definedName>
    <definedName name="Note4CY" localSheetId="1">#REF!</definedName>
    <definedName name="Note4CY" localSheetId="0">#REF!</definedName>
    <definedName name="Note4CY" localSheetId="3">#REF!</definedName>
    <definedName name="Note4CY" localSheetId="6">#REF!</definedName>
    <definedName name="Note4CY">#REF!</definedName>
    <definedName name="Note4PY" localSheetId="1">#REF!</definedName>
    <definedName name="Note4PY" localSheetId="0">#REF!</definedName>
    <definedName name="Note4PY" localSheetId="3">#REF!</definedName>
    <definedName name="Note4PY" localSheetId="6">#REF!</definedName>
    <definedName name="Note4PY">#REF!</definedName>
    <definedName name="Note5_1" localSheetId="1">#REF!</definedName>
    <definedName name="Note5_1" localSheetId="0">#REF!</definedName>
    <definedName name="Note5_1" localSheetId="3">#REF!</definedName>
    <definedName name="Note5_1" localSheetId="6">#REF!</definedName>
    <definedName name="Note5_1">#REF!</definedName>
    <definedName name="Note5_2" localSheetId="1">#REF!</definedName>
    <definedName name="Note5_2" localSheetId="0">#REF!</definedName>
    <definedName name="Note5_2" localSheetId="3">#REF!</definedName>
    <definedName name="Note5_2" localSheetId="6">#REF!</definedName>
    <definedName name="Note5_2">#REF!</definedName>
    <definedName name="Note5CY" localSheetId="1">#REF!</definedName>
    <definedName name="Note5CY" localSheetId="0">#REF!</definedName>
    <definedName name="Note5CY" localSheetId="3">#REF!</definedName>
    <definedName name="Note5CY" localSheetId="6">#REF!</definedName>
    <definedName name="Note5CY">#REF!</definedName>
    <definedName name="Note5PY" localSheetId="1">#REF!</definedName>
    <definedName name="Note5PY" localSheetId="0">#REF!</definedName>
    <definedName name="Note5PY" localSheetId="3">#REF!</definedName>
    <definedName name="Note5PY" localSheetId="6">#REF!</definedName>
    <definedName name="Note5PY">#REF!</definedName>
    <definedName name="Note6_1" localSheetId="1">#REF!</definedName>
    <definedName name="Note6_1" localSheetId="0">#REF!</definedName>
    <definedName name="Note6_1" localSheetId="3">#REF!</definedName>
    <definedName name="Note6_1" localSheetId="6">#REF!</definedName>
    <definedName name="Note6_1">#REF!</definedName>
    <definedName name="Note6_2" localSheetId="1">#REF!</definedName>
    <definedName name="Note6_2" localSheetId="0">#REF!</definedName>
    <definedName name="Note6_2" localSheetId="3">#REF!</definedName>
    <definedName name="Note6_2" localSheetId="6">#REF!</definedName>
    <definedName name="Note6_2">#REF!</definedName>
    <definedName name="Note6CY" localSheetId="1">#REF!</definedName>
    <definedName name="Note6CY" localSheetId="0">#REF!</definedName>
    <definedName name="Note6CY" localSheetId="3">#REF!</definedName>
    <definedName name="Note6CY" localSheetId="6">#REF!</definedName>
    <definedName name="Note6CY">#REF!</definedName>
    <definedName name="Note6PY" localSheetId="1">#REF!</definedName>
    <definedName name="Note6PY" localSheetId="0">#REF!</definedName>
    <definedName name="Note6PY" localSheetId="3">#REF!</definedName>
    <definedName name="Note6PY" localSheetId="6">#REF!</definedName>
    <definedName name="Note6PY">#REF!</definedName>
    <definedName name="Note7_1" localSheetId="1">#REF!</definedName>
    <definedName name="Note7_1" localSheetId="0">#REF!</definedName>
    <definedName name="Note7_1" localSheetId="3">#REF!</definedName>
    <definedName name="Note7_1" localSheetId="6">#REF!</definedName>
    <definedName name="Note7_1">#REF!</definedName>
    <definedName name="Note7_2" localSheetId="1">#REF!</definedName>
    <definedName name="Note7_2" localSheetId="0">#REF!</definedName>
    <definedName name="Note7_2" localSheetId="3">#REF!</definedName>
    <definedName name="Note7_2" localSheetId="6">#REF!</definedName>
    <definedName name="Note7_2">#REF!</definedName>
    <definedName name="Note7CY" localSheetId="1">#REF!</definedName>
    <definedName name="Note7CY" localSheetId="0">#REF!</definedName>
    <definedName name="Note7CY" localSheetId="3">#REF!</definedName>
    <definedName name="Note7CY" localSheetId="6">#REF!</definedName>
    <definedName name="Note7CY">#REF!</definedName>
    <definedName name="Note7PY" localSheetId="1">#REF!</definedName>
    <definedName name="Note7PY" localSheetId="0">#REF!</definedName>
    <definedName name="Note7PY" localSheetId="3">#REF!</definedName>
    <definedName name="Note7PY" localSheetId="6">#REF!</definedName>
    <definedName name="Note7PY">#REF!</definedName>
    <definedName name="Note8_1" localSheetId="1">#REF!</definedName>
    <definedName name="Note8_1" localSheetId="0">#REF!</definedName>
    <definedName name="Note8_1" localSheetId="3">#REF!</definedName>
    <definedName name="Note8_1" localSheetId="6">#REF!</definedName>
    <definedName name="Note8_1">#REF!</definedName>
    <definedName name="Note8_2" localSheetId="1">#REF!</definedName>
    <definedName name="Note8_2" localSheetId="0">#REF!</definedName>
    <definedName name="Note8_2" localSheetId="3">#REF!</definedName>
    <definedName name="Note8_2" localSheetId="6">#REF!</definedName>
    <definedName name="Note8_2">#REF!</definedName>
    <definedName name="Note8CY" localSheetId="1">#REF!</definedName>
    <definedName name="Note8CY" localSheetId="0">#REF!</definedName>
    <definedName name="Note8CY" localSheetId="3">#REF!</definedName>
    <definedName name="Note8CY" localSheetId="6">#REF!</definedName>
    <definedName name="Note8CY">#REF!</definedName>
    <definedName name="Note8PY" localSheetId="1">#REF!</definedName>
    <definedName name="Note8PY" localSheetId="0">#REF!</definedName>
    <definedName name="Note8PY" localSheetId="3">#REF!</definedName>
    <definedName name="Note8PY" localSheetId="6">#REF!</definedName>
    <definedName name="Note8PY">#REF!</definedName>
    <definedName name="Note9_1" localSheetId="1">#REF!</definedName>
    <definedName name="Note9_1" localSheetId="0">#REF!</definedName>
    <definedName name="Note9_1" localSheetId="3">#REF!</definedName>
    <definedName name="Note9_1" localSheetId="6">#REF!</definedName>
    <definedName name="Note9_1">#REF!</definedName>
    <definedName name="Note9_2" localSheetId="1">#REF!</definedName>
    <definedName name="Note9_2" localSheetId="0">#REF!</definedName>
    <definedName name="Note9_2" localSheetId="3">#REF!</definedName>
    <definedName name="Note9_2" localSheetId="6">#REF!</definedName>
    <definedName name="Note9_2">#REF!</definedName>
    <definedName name="Note9CY" localSheetId="1">#REF!</definedName>
    <definedName name="Note9CY" localSheetId="0">#REF!</definedName>
    <definedName name="Note9CY" localSheetId="3">#REF!</definedName>
    <definedName name="Note9CY" localSheetId="6">#REF!</definedName>
    <definedName name="Note9CY">#REF!</definedName>
    <definedName name="Note9PY" localSheetId="1">#REF!</definedName>
    <definedName name="Note9PY" localSheetId="0">#REF!</definedName>
    <definedName name="Note9PY" localSheetId="3">#REF!</definedName>
    <definedName name="Note9PY" localSheetId="6">#REF!</definedName>
    <definedName name="Note9PY">#REF!</definedName>
    <definedName name="nuim">'[20]Template names'!$B$93</definedName>
    <definedName name="poorgr06">#REF!</definedName>
    <definedName name="_xlnm.Print_Area" localSheetId="11">'201213 CASH FLOWS'!$A$1:$L$52</definedName>
    <definedName name="_xlnm.Print_Area" localSheetId="1">BTO!$A$1:$Q$19</definedName>
    <definedName name="_xlnm.Print_Area" localSheetId="9">'Infra by Ward'!$C$1:$AE$63</definedName>
    <definedName name="_xlnm.Print_Area" localSheetId="7">'INFRA SERVI'!$A$1:$P$25</definedName>
    <definedName name="_xlnm.Print_Area" localSheetId="0">'Office of the MM'!$A$1:$Q$13</definedName>
    <definedName name="_xlnm.Print_Area" localSheetId="8">'Revenue by Source'!$A$1:$J$23</definedName>
    <definedName name="_xlnm.Print_Area" localSheetId="4">'SDA-HIGH LEVEL'!$A$1:$Q$21</definedName>
    <definedName name="_xlnm.Print_Area" localSheetId="3">SEDP!$A$1:$P$60</definedName>
    <definedName name="_xlnm.Print_Area">#REF!</definedName>
    <definedName name="_xlnm.Print_Titles" localSheetId="1">BTO!$1:$3</definedName>
    <definedName name="_xlnm.Print_Titles" localSheetId="2">'Corp Serv'!$1:$3</definedName>
    <definedName name="_xlnm.Print_Titles" localSheetId="9">'Infra by Ward'!$2:$3</definedName>
    <definedName name="_xlnm.Print_Titles" localSheetId="7">'INFRA SERVI'!$1:$4</definedName>
    <definedName name="_xlnm.Print_Titles" localSheetId="0">'Office of the MM'!$1:$2</definedName>
    <definedName name="_xlnm.Print_Titles" localSheetId="4">'SDA-HIGH LEVEL'!$1:$3</definedName>
    <definedName name="_xlnm.Print_Titles" localSheetId="3">SEDP!$3:$4</definedName>
    <definedName name="_xlnm.Print_Titles" localSheetId="6">'Water Services'!$2:$3</definedName>
    <definedName name="proptax07">#REF!</definedName>
    <definedName name="ProvOpexGrantNames">'[3]Lookup and lists'!$S$2:$S$6</definedName>
    <definedName name="q">'[2]Template names'!$B$17</definedName>
    <definedName name="QWEQF">'[1]Template names'!$B$7</definedName>
    <definedName name="Rand000">#REF!</definedName>
    <definedName name="REDHHGR06">#REF!</definedName>
    <definedName name="redhhgr07">#REF!</definedName>
    <definedName name="redrev06">#REF!</definedName>
    <definedName name="redrev07">#REF!</definedName>
    <definedName name="Reds">#REF!</definedName>
    <definedName name="reg">'[24]Template names'!$B$30</definedName>
    <definedName name="renewyears">#REF!</definedName>
    <definedName name="Request0506">#REF!</definedName>
    <definedName name="resiprop">#REF!</definedName>
    <definedName name="result">'[10]Template names'!$B$35</definedName>
    <definedName name="rmcRED06">#REF!</definedName>
    <definedName name="rmcred07">#REF!</definedName>
    <definedName name="roundfactor">#REF!</definedName>
    <definedName name="rp">'[24]Template names'!$B$93</definedName>
    <definedName name="S">'[1]Template names'!#REF!</definedName>
    <definedName name="S71A">'[1]Template names'!#REF!</definedName>
    <definedName name="S71B">'[1]Template names'!#REF!</definedName>
    <definedName name="s71B8">'[1]Template names'!#REF!</definedName>
    <definedName name="s71B9">'[1]Template names'!#REF!</definedName>
    <definedName name="S71C">'[15]Template names'!$B$78</definedName>
    <definedName name="S71D">'[15]Template names'!$B$81</definedName>
    <definedName name="S71E">'[1]Template names'!#REF!</definedName>
    <definedName name="S71F">'[15]Template names'!$B$83</definedName>
    <definedName name="S71G">'[1]Template names'!#REF!</definedName>
    <definedName name="S71H">'[1]Template names'!#REF!</definedName>
    <definedName name="S71I">'[1]Template names'!#REF!</definedName>
    <definedName name="S71J">'[1]Template names'!#REF!</definedName>
    <definedName name="S71K">'[1]Template names'!#REF!</definedName>
    <definedName name="S71L">'[1]Template names'!#REF!</definedName>
    <definedName name="S71M">'[1]Template names'!#REF!</definedName>
    <definedName name="S71N">'[1]Template names'!#REF!</definedName>
    <definedName name="S71O">'[1]Template names'!#REF!</definedName>
    <definedName name="S71P">'[1]Template names'!#REF!</definedName>
    <definedName name="S71Q">'[1]Template names'!#REF!</definedName>
    <definedName name="S71SDBIP">'[1]Template names'!#REF!</definedName>
    <definedName name="s71sum">'[1]Template names'!#REF!</definedName>
    <definedName name="sa">'[8]Template names'!$B$34</definedName>
    <definedName name="Scale">'[1]Compliance assessment'!$L$77</definedName>
    <definedName name="scenario">#REF!</definedName>
    <definedName name="SDBIP1">'[1]Template names'!#REF!</definedName>
    <definedName name="SDBIP10">'[1]Template names'!#REF!</definedName>
    <definedName name="SDBIP2">'[1]Template names'!#REF!</definedName>
    <definedName name="SDBIP3">'[1]Template names'!#REF!</definedName>
    <definedName name="SDBIP4">'[1]Template names'!#REF!</definedName>
    <definedName name="SDBIP8">'[1]Template names'!#REF!</definedName>
    <definedName name="sdcred06">#REF!</definedName>
    <definedName name="SFPerf2">'[1]Template names'!$B$65</definedName>
    <definedName name="SurplusCY" localSheetId="1">'[7]Appendix D'!#REF!</definedName>
    <definedName name="SurplusCY" localSheetId="3">'[7]Appendix D'!#REF!</definedName>
    <definedName name="SurplusCY">'[7]Appendix D'!#REF!</definedName>
    <definedName name="SurplusPY" localSheetId="1">'[7]Appendix D'!#REF!</definedName>
    <definedName name="SurplusPY" localSheetId="3">'[7]Appendix D'!#REF!</definedName>
    <definedName name="SurplusPY">'[7]Appendix D'!#REF!</definedName>
    <definedName name="t" localSheetId="1">#REF!</definedName>
    <definedName name="t" localSheetId="0">#REF!</definedName>
    <definedName name="t" localSheetId="3">#REF!</definedName>
    <definedName name="t" localSheetId="6">#REF!</definedName>
    <definedName name="t">#REF!</definedName>
    <definedName name="TabC3">'[1]Template names'!#REF!</definedName>
    <definedName name="TabC4">'[1]Template names'!#REF!</definedName>
    <definedName name="TabC5">'[1]Template names'!#REF!</definedName>
    <definedName name="TabC6">'[1]Template names'!#REF!</definedName>
    <definedName name="Tabc7">'[1]Template names'!#REF!</definedName>
    <definedName name="Tabc8">'[1]Template names'!#REF!</definedName>
    <definedName name="Tabc9">'[1]Template names'!#REF!</definedName>
    <definedName name="Tablc8">'[1]Template names'!#REF!</definedName>
    <definedName name="TableA1">'[16]Template names'!$B$111</definedName>
    <definedName name="TableA10">'[1]Template names'!$B$120</definedName>
    <definedName name="TableA11">'[1]Template names'!$B$121</definedName>
    <definedName name="TableA12">'[1]Template names'!$B$122</definedName>
    <definedName name="TableA13">'[1]Template names'!$B$123</definedName>
    <definedName name="TableA14">'[1]Template names'!$B$124</definedName>
    <definedName name="TableA15">'[1]Template names'!$B$125</definedName>
    <definedName name="TableA16">'[1]Template names'!$B$126</definedName>
    <definedName name="TableA17">'[1]Template names'!$B$127</definedName>
    <definedName name="TableA18">'[18]Template names'!$B$128</definedName>
    <definedName name="TableA19">'[1]Template names'!$B$129</definedName>
    <definedName name="TableA2">'[24]Template names'!$B$112</definedName>
    <definedName name="TableA20">'[1]Template names'!$B$130</definedName>
    <definedName name="TableA21">'[1]Template names'!$B$131</definedName>
    <definedName name="TableA22">'[1]Template names'!$B$132</definedName>
    <definedName name="TableA23">'[1]Template names'!$B$133</definedName>
    <definedName name="TableA24">'[1]Template names'!$B$134</definedName>
    <definedName name="TableA25">'[25]Template names'!$B$135</definedName>
    <definedName name="TableA26">'[1]Template names'!$B$136</definedName>
    <definedName name="TableA27">'[25]Template names'!$B$137</definedName>
    <definedName name="TableA28">'[1]Template names'!$B$138</definedName>
    <definedName name="TableA29">'[20]Template names'!$B$139</definedName>
    <definedName name="TableA3">'[19]Template names'!$B$113</definedName>
    <definedName name="TableA30">'[24]Template names'!$B$140</definedName>
    <definedName name="TableA31">'[1]Template names'!$B$141</definedName>
    <definedName name="TableA32">'[1]Template names'!$B$142</definedName>
    <definedName name="TableA33">'[1]Template names'!$B$143</definedName>
    <definedName name="TableA34a">'[1]Template names'!$B$144</definedName>
    <definedName name="TableA34b">'[1]Template names'!$B$145</definedName>
    <definedName name="TableA34c">'[1]Template names'!$B$146</definedName>
    <definedName name="TableA35">'[1]Template names'!$B$147</definedName>
    <definedName name="TableA36">'[13]Template names'!$B$150</definedName>
    <definedName name="TableA37">'[1]Template names'!$B$149</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'[1]Template names'!$B$119</definedName>
    <definedName name="TableD7">'[1]Template names'!#REF!</definedName>
    <definedName name="TableD8">'[1]Template names'!#REF!</definedName>
    <definedName name="TableE4">'[1]Template names'!#REF!</definedName>
    <definedName name="TableE7">'[1]Template names'!#REF!</definedName>
    <definedName name="TableE9">'[1]Template names'!#REF!</definedName>
    <definedName name="TableF6">'[1]Template names'!#REF!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est" localSheetId="1">'[7]Appendix D'!#REF!</definedName>
    <definedName name="test" localSheetId="3">'[7]Appendix D'!#REF!</definedName>
    <definedName name="test" localSheetId="6">'[7]Appendix D'!#REF!</definedName>
    <definedName name="test">'[7]Appendix D'!#REF!</definedName>
    <definedName name="Test11" localSheetId="1">[7]Settings!#REF!</definedName>
    <definedName name="Test11" localSheetId="3">[7]Settings!#REF!</definedName>
    <definedName name="Test11" localSheetId="6">[7]Settings!#REF!</definedName>
    <definedName name="Test11">[7]Settings!#REF!</definedName>
    <definedName name="title1">#REF!</definedName>
    <definedName name="tm_469777380">#REF!</definedName>
    <definedName name="tm_469777386">#REF!</definedName>
    <definedName name="tm_469777387">#REF!</definedName>
    <definedName name="u" localSheetId="1">#REF!</definedName>
    <definedName name="u" localSheetId="0">#REF!</definedName>
    <definedName name="u" localSheetId="3">#REF!</definedName>
    <definedName name="u" localSheetId="6">#REF!</definedName>
    <definedName name="u">#REF!</definedName>
    <definedName name="uhhg">'[20]Template names'!$B$33</definedName>
    <definedName name="Vdesc">'[11]Template names'!$B$32</definedName>
    <definedName name="Vote">'[15]Org structure'!$A$2:$A$16</definedName>
    <definedName name="Vote1">'[9]Org structure'!$B$3:$B$12</definedName>
    <definedName name="Vote10">'[9]Org structure'!$B$103:$B$112</definedName>
    <definedName name="Vote11">'[9]Org structure'!$B$114:$B$123</definedName>
    <definedName name="Vote12">'[9]Org structure'!$B$125:$B$134</definedName>
    <definedName name="Vote13">'[9]Org structure'!$B$136:$B$145</definedName>
    <definedName name="Vote14">'[9]Org structure'!$B$147:$B$156</definedName>
    <definedName name="Vote15">'[9]Org structure'!$B$158:$B$167</definedName>
    <definedName name="Vote2">'[9]Org structure'!$B$14:$B$23</definedName>
    <definedName name="Vote3">'[9]Org structure'!$B$25:$B$34</definedName>
    <definedName name="Vote4">'[9]Org structure'!$B$36:$B$45</definedName>
    <definedName name="Vote5">'[9]Org structure'!$B$47:$B$56</definedName>
    <definedName name="Vote6">'[9]Org structure'!$B$58:$B$67</definedName>
    <definedName name="Vote7">'[9]Org structure'!$B$69:$B$78</definedName>
    <definedName name="Vote8">'[9]Org structure'!$B$80:$B$90</definedName>
    <definedName name="Vote9">'[9]Org structure'!$B$92:$B$101</definedName>
    <definedName name="W">#REF!</definedName>
    <definedName name="WER">#REF!</definedName>
    <definedName name="yrend">[21]Data!$B$3</definedName>
  </definedNames>
  <calcPr calcId="144525"/>
</workbook>
</file>

<file path=xl/calcChain.xml><?xml version="1.0" encoding="utf-8"?>
<calcChain xmlns="http://schemas.openxmlformats.org/spreadsheetml/2006/main">
  <c r="X32" i="15" l="1"/>
  <c r="Z32" i="15" s="1"/>
  <c r="X31" i="15"/>
  <c r="Z31" i="15" s="1"/>
  <c r="X30" i="15"/>
  <c r="Z30" i="15" s="1"/>
  <c r="X29" i="15"/>
  <c r="Z29" i="15" s="1"/>
  <c r="X28" i="15"/>
  <c r="Z28" i="15" s="1"/>
  <c r="X27" i="15"/>
  <c r="Z27" i="15" s="1"/>
  <c r="X24" i="15"/>
  <c r="Z24" i="15" s="1"/>
  <c r="X20" i="15"/>
  <c r="Z20" i="15" s="1"/>
  <c r="X19" i="15"/>
  <c r="Z19" i="15" s="1"/>
  <c r="X18" i="15"/>
  <c r="Z18" i="15" s="1"/>
  <c r="X17" i="15"/>
  <c r="Z17" i="15" s="1"/>
  <c r="X16" i="15"/>
  <c r="Z16" i="15" s="1"/>
  <c r="X15" i="15"/>
  <c r="Z15" i="15" s="1"/>
  <c r="X14" i="15"/>
  <c r="Z14" i="15" s="1"/>
  <c r="X11" i="15"/>
  <c r="X10" i="15"/>
  <c r="X9" i="15"/>
  <c r="X8" i="15"/>
  <c r="X7" i="15"/>
  <c r="X6" i="15"/>
  <c r="X5" i="15"/>
  <c r="P87" i="14"/>
  <c r="N87" i="14"/>
  <c r="P86" i="14"/>
  <c r="N86" i="14"/>
  <c r="P85" i="14"/>
  <c r="N85" i="14"/>
  <c r="P84" i="14"/>
  <c r="N84" i="14"/>
  <c r="P83" i="14"/>
  <c r="N83" i="14"/>
  <c r="P82" i="14"/>
  <c r="N82" i="14"/>
  <c r="P81" i="14"/>
  <c r="N81" i="14"/>
  <c r="P77" i="14"/>
  <c r="N77" i="14"/>
  <c r="P76" i="14"/>
  <c r="N76" i="14"/>
  <c r="P75" i="14"/>
  <c r="N75" i="14"/>
  <c r="P74" i="14"/>
  <c r="N74" i="14"/>
  <c r="P73" i="14"/>
  <c r="N73" i="14"/>
  <c r="P72" i="14"/>
  <c r="N72" i="14"/>
  <c r="P71" i="14"/>
  <c r="N71" i="14"/>
  <c r="N68" i="14"/>
  <c r="N67" i="14"/>
  <c r="N66" i="14"/>
  <c r="N65" i="14"/>
  <c r="N64" i="14"/>
  <c r="N63" i="14"/>
  <c r="N62" i="14"/>
  <c r="N57" i="14"/>
  <c r="N56" i="14"/>
  <c r="N52" i="14"/>
  <c r="N51" i="14"/>
  <c r="N47" i="14"/>
  <c r="N38" i="14"/>
  <c r="N35" i="14"/>
  <c r="O27" i="14"/>
  <c r="M27" i="14"/>
  <c r="L27" i="14"/>
  <c r="K27" i="14"/>
  <c r="J27" i="14"/>
  <c r="I27" i="14"/>
  <c r="H27" i="14"/>
  <c r="G27" i="14"/>
  <c r="F27" i="14"/>
  <c r="E27" i="14"/>
  <c r="D27" i="14"/>
  <c r="C27" i="14"/>
  <c r="B27" i="14"/>
  <c r="N27" i="14" s="1"/>
  <c r="N26" i="14"/>
  <c r="N25" i="14"/>
  <c r="N24" i="14"/>
  <c r="L54" i="14" s="1"/>
  <c r="N23" i="14"/>
  <c r="N22" i="14"/>
  <c r="N21" i="14"/>
  <c r="O17" i="14"/>
  <c r="M17" i="14"/>
  <c r="L17" i="14"/>
  <c r="K17" i="14"/>
  <c r="J17" i="14"/>
  <c r="I17" i="14"/>
  <c r="H17" i="14"/>
  <c r="G17" i="14"/>
  <c r="F17" i="14"/>
  <c r="E17" i="14"/>
  <c r="D17" i="14"/>
  <c r="C17" i="14"/>
  <c r="B17" i="14"/>
  <c r="N17" i="14" s="1"/>
  <c r="N16" i="14"/>
  <c r="K46" i="14" s="1"/>
  <c r="N15" i="14"/>
  <c r="N14" i="14"/>
  <c r="M44" i="14" s="1"/>
  <c r="N13" i="14"/>
  <c r="N12" i="14"/>
  <c r="K42" i="14" s="1"/>
  <c r="N11" i="14"/>
  <c r="O8" i="14"/>
  <c r="O29" i="14" s="1"/>
  <c r="M8" i="14"/>
  <c r="L8" i="14"/>
  <c r="K8" i="14"/>
  <c r="J8" i="14"/>
  <c r="I8" i="14"/>
  <c r="H8" i="14"/>
  <c r="G8" i="14"/>
  <c r="F8" i="14"/>
  <c r="E8" i="14"/>
  <c r="D8" i="14"/>
  <c r="C8" i="14"/>
  <c r="B8" i="14"/>
  <c r="N8" i="14" s="1"/>
  <c r="N7" i="14"/>
  <c r="L37" i="14" s="1"/>
  <c r="N6" i="14"/>
  <c r="N5" i="14"/>
  <c r="N4" i="14"/>
  <c r="M34" i="14" s="1"/>
  <c r="N3" i="14"/>
  <c r="L33" i="14" s="1"/>
  <c r="N2" i="14"/>
  <c r="O27" i="13"/>
  <c r="M27" i="13"/>
  <c r="L27" i="13"/>
  <c r="K27" i="13"/>
  <c r="J27" i="13"/>
  <c r="I27" i="13"/>
  <c r="H27" i="13"/>
  <c r="G27" i="13"/>
  <c r="F27" i="13"/>
  <c r="E27" i="13"/>
  <c r="D27" i="13"/>
  <c r="C27" i="13"/>
  <c r="B27" i="13"/>
  <c r="N27" i="13" s="1"/>
  <c r="N26" i="13"/>
  <c r="N25" i="13"/>
  <c r="N24" i="13"/>
  <c r="N23" i="13"/>
  <c r="N22" i="13"/>
  <c r="N21" i="13"/>
  <c r="O17" i="13"/>
  <c r="M17" i="13"/>
  <c r="L17" i="13"/>
  <c r="K17" i="13"/>
  <c r="J17" i="13"/>
  <c r="I17" i="13"/>
  <c r="H17" i="13"/>
  <c r="G17" i="13"/>
  <c r="F17" i="13"/>
  <c r="E17" i="13"/>
  <c r="D17" i="13"/>
  <c r="C17" i="13"/>
  <c r="B17" i="13"/>
  <c r="N17" i="13" s="1"/>
  <c r="N16" i="13"/>
  <c r="N15" i="13"/>
  <c r="N14" i="13"/>
  <c r="N13" i="13"/>
  <c r="N12" i="13"/>
  <c r="N11" i="13"/>
  <c r="O8" i="13"/>
  <c r="O29" i="13" s="1"/>
  <c r="M8" i="13"/>
  <c r="L8" i="13"/>
  <c r="K8" i="13"/>
  <c r="J8" i="13"/>
  <c r="I8" i="13"/>
  <c r="H8" i="13"/>
  <c r="G8" i="13"/>
  <c r="F8" i="13"/>
  <c r="E8" i="13"/>
  <c r="D8" i="13"/>
  <c r="C8" i="13"/>
  <c r="B8" i="13"/>
  <c r="N8" i="13" s="1"/>
  <c r="N7" i="13"/>
  <c r="N6" i="13"/>
  <c r="N5" i="13"/>
  <c r="N4" i="13"/>
  <c r="N3" i="13"/>
  <c r="N2" i="13"/>
  <c r="K50" i="11"/>
  <c r="J50" i="11"/>
  <c r="I50" i="11"/>
  <c r="H50" i="11"/>
  <c r="G50" i="11"/>
  <c r="F50" i="11"/>
  <c r="E50" i="11"/>
  <c r="D50" i="11"/>
  <c r="C50" i="11"/>
  <c r="K49" i="11"/>
  <c r="J49" i="11"/>
  <c r="I49" i="11"/>
  <c r="H49" i="11"/>
  <c r="G49" i="11"/>
  <c r="F49" i="11"/>
  <c r="E49" i="11"/>
  <c r="D49" i="11"/>
  <c r="C49" i="11"/>
  <c r="K48" i="11"/>
  <c r="J48" i="11"/>
  <c r="I48" i="11"/>
  <c r="H48" i="11"/>
  <c r="G48" i="11"/>
  <c r="F48" i="11"/>
  <c r="E48" i="11"/>
  <c r="D48" i="11"/>
  <c r="C48" i="11"/>
  <c r="K47" i="11"/>
  <c r="J47" i="11"/>
  <c r="I47" i="11"/>
  <c r="H47" i="11"/>
  <c r="G47" i="11"/>
  <c r="F47" i="11"/>
  <c r="E47" i="11"/>
  <c r="D47" i="11"/>
  <c r="C47" i="11"/>
  <c r="K46" i="11"/>
  <c r="J46" i="11"/>
  <c r="I46" i="11"/>
  <c r="H46" i="11"/>
  <c r="G46" i="11"/>
  <c r="F46" i="11"/>
  <c r="E46" i="11"/>
  <c r="D46" i="11"/>
  <c r="C46" i="11"/>
  <c r="K45" i="11"/>
  <c r="K51" i="11" s="1"/>
  <c r="J45" i="11"/>
  <c r="J51" i="11" s="1"/>
  <c r="I45" i="11"/>
  <c r="I51" i="11" s="1"/>
  <c r="H45" i="11"/>
  <c r="H51" i="11" s="1"/>
  <c r="G45" i="11"/>
  <c r="G51" i="11" s="1"/>
  <c r="F45" i="11"/>
  <c r="F51" i="11" s="1"/>
  <c r="E45" i="11"/>
  <c r="E51" i="11" s="1"/>
  <c r="D45" i="11"/>
  <c r="D51" i="11" s="1"/>
  <c r="C45" i="11"/>
  <c r="C51" i="11" s="1"/>
  <c r="K38" i="11"/>
  <c r="J38" i="11"/>
  <c r="I38" i="11"/>
  <c r="H38" i="11"/>
  <c r="G38" i="11"/>
  <c r="F38" i="11"/>
  <c r="E38" i="11"/>
  <c r="D38" i="11"/>
  <c r="C38" i="11"/>
  <c r="K37" i="11"/>
  <c r="J37" i="11"/>
  <c r="I37" i="11"/>
  <c r="H37" i="11"/>
  <c r="G37" i="11"/>
  <c r="F37" i="11"/>
  <c r="E37" i="11"/>
  <c r="D37" i="11"/>
  <c r="C37" i="11"/>
  <c r="K36" i="11"/>
  <c r="J36" i="11"/>
  <c r="I36" i="11"/>
  <c r="H36" i="11"/>
  <c r="G36" i="11"/>
  <c r="F36" i="11"/>
  <c r="E36" i="11"/>
  <c r="D36" i="11"/>
  <c r="C36" i="11"/>
  <c r="K35" i="11"/>
  <c r="J35" i="11"/>
  <c r="I35" i="11"/>
  <c r="H35" i="11"/>
  <c r="G35" i="11"/>
  <c r="F35" i="11"/>
  <c r="E35" i="11"/>
  <c r="D35" i="11"/>
  <c r="C35" i="11"/>
  <c r="K34" i="11"/>
  <c r="J34" i="11"/>
  <c r="I34" i="11"/>
  <c r="H34" i="11"/>
  <c r="G34" i="11"/>
  <c r="F34" i="11"/>
  <c r="E34" i="11"/>
  <c r="D34" i="11"/>
  <c r="C34" i="11"/>
  <c r="K33" i="11"/>
  <c r="K39" i="11" s="1"/>
  <c r="J33" i="11"/>
  <c r="J39" i="11" s="1"/>
  <c r="I33" i="11"/>
  <c r="I39" i="11" s="1"/>
  <c r="H33" i="11"/>
  <c r="H39" i="11" s="1"/>
  <c r="G33" i="11"/>
  <c r="G39" i="11" s="1"/>
  <c r="F33" i="11"/>
  <c r="F39" i="11" s="1"/>
  <c r="E33" i="11"/>
  <c r="E39" i="11" s="1"/>
  <c r="D33" i="11"/>
  <c r="D39" i="11" s="1"/>
  <c r="C33" i="11"/>
  <c r="C39" i="11" s="1"/>
  <c r="K24" i="11"/>
  <c r="J24" i="11"/>
  <c r="I24" i="11"/>
  <c r="H24" i="11"/>
  <c r="G24" i="11"/>
  <c r="F24" i="11"/>
  <c r="E24" i="11"/>
  <c r="D24" i="11"/>
  <c r="C24" i="11"/>
  <c r="K23" i="11"/>
  <c r="J23" i="11"/>
  <c r="I23" i="11"/>
  <c r="H23" i="11"/>
  <c r="G23" i="11"/>
  <c r="F23" i="11"/>
  <c r="E23" i="11"/>
  <c r="D23" i="11"/>
  <c r="C23" i="11"/>
  <c r="K22" i="11"/>
  <c r="J22" i="11"/>
  <c r="I22" i="11"/>
  <c r="H22" i="11"/>
  <c r="G22" i="11"/>
  <c r="F22" i="11"/>
  <c r="E22" i="11"/>
  <c r="D22" i="11"/>
  <c r="C22" i="11"/>
  <c r="K21" i="11"/>
  <c r="J21" i="11"/>
  <c r="I21" i="11"/>
  <c r="H21" i="11"/>
  <c r="G21" i="11"/>
  <c r="F21" i="11"/>
  <c r="E21" i="11"/>
  <c r="D21" i="11"/>
  <c r="C21" i="11"/>
  <c r="K20" i="11"/>
  <c r="J20" i="11"/>
  <c r="I20" i="11"/>
  <c r="H20" i="11"/>
  <c r="G20" i="11"/>
  <c r="F20" i="11"/>
  <c r="E20" i="11"/>
  <c r="D20" i="11"/>
  <c r="C20" i="11"/>
  <c r="K19" i="11"/>
  <c r="K25" i="11" s="1"/>
  <c r="J19" i="11"/>
  <c r="J25" i="11" s="1"/>
  <c r="I19" i="11"/>
  <c r="I25" i="11" s="1"/>
  <c r="H19" i="11"/>
  <c r="H25" i="11" s="1"/>
  <c r="G19" i="11"/>
  <c r="G25" i="11" s="1"/>
  <c r="F19" i="11"/>
  <c r="F25" i="11" s="1"/>
  <c r="E19" i="11"/>
  <c r="E25" i="11" s="1"/>
  <c r="D19" i="11"/>
  <c r="D25" i="11" s="1"/>
  <c r="C19" i="11"/>
  <c r="C25" i="11" s="1"/>
  <c r="K12" i="11"/>
  <c r="J12" i="11"/>
  <c r="I12" i="11"/>
  <c r="H12" i="11"/>
  <c r="G12" i="11"/>
  <c r="F12" i="11"/>
  <c r="E12" i="11"/>
  <c r="D12" i="11"/>
  <c r="C12" i="11"/>
  <c r="K11" i="11"/>
  <c r="J11" i="11"/>
  <c r="I11" i="11"/>
  <c r="H11" i="11"/>
  <c r="G11" i="11"/>
  <c r="F11" i="11"/>
  <c r="E11" i="11"/>
  <c r="D11" i="11"/>
  <c r="C11" i="11"/>
  <c r="K10" i="11"/>
  <c r="J10" i="11"/>
  <c r="I10" i="11"/>
  <c r="H10" i="11"/>
  <c r="G10" i="11"/>
  <c r="F10" i="11"/>
  <c r="E10" i="11"/>
  <c r="D10" i="11"/>
  <c r="C10" i="11"/>
  <c r="K9" i="11"/>
  <c r="J9" i="11"/>
  <c r="I9" i="11"/>
  <c r="H9" i="11"/>
  <c r="G9" i="11"/>
  <c r="F9" i="11"/>
  <c r="E9" i="11"/>
  <c r="D9" i="11"/>
  <c r="C9" i="11"/>
  <c r="K8" i="11"/>
  <c r="J8" i="11"/>
  <c r="I8" i="11"/>
  <c r="H8" i="11"/>
  <c r="G8" i="11"/>
  <c r="F8" i="11"/>
  <c r="E8" i="11"/>
  <c r="D8" i="11"/>
  <c r="C8" i="11"/>
  <c r="K7" i="11"/>
  <c r="K13" i="11" s="1"/>
  <c r="J7" i="11"/>
  <c r="J13" i="11" s="1"/>
  <c r="I7" i="11"/>
  <c r="I13" i="11" s="1"/>
  <c r="H7" i="11"/>
  <c r="H13" i="11" s="1"/>
  <c r="G7" i="11"/>
  <c r="G13" i="11" s="1"/>
  <c r="F7" i="11"/>
  <c r="F13" i="11" s="1"/>
  <c r="E7" i="11"/>
  <c r="E13" i="11" s="1"/>
  <c r="D7" i="11"/>
  <c r="D13" i="11" s="1"/>
  <c r="C7" i="11"/>
  <c r="C13" i="11" s="1"/>
  <c r="O27" i="12"/>
  <c r="M27" i="12"/>
  <c r="L27" i="12"/>
  <c r="K27" i="12"/>
  <c r="J27" i="12"/>
  <c r="I27" i="12"/>
  <c r="H27" i="12"/>
  <c r="G27" i="12"/>
  <c r="F27" i="12"/>
  <c r="E27" i="12"/>
  <c r="D27" i="12"/>
  <c r="C27" i="12"/>
  <c r="B27" i="12"/>
  <c r="N27" i="12" s="1"/>
  <c r="P27" i="12" s="1"/>
  <c r="N26" i="12"/>
  <c r="P26" i="12" s="1"/>
  <c r="N25" i="12"/>
  <c r="P25" i="12" s="1"/>
  <c r="N24" i="12"/>
  <c r="P24" i="12" s="1"/>
  <c r="N23" i="12"/>
  <c r="P23" i="12" s="1"/>
  <c r="N22" i="12"/>
  <c r="P22" i="12" s="1"/>
  <c r="N21" i="12"/>
  <c r="P21" i="12" s="1"/>
  <c r="O17" i="12"/>
  <c r="M17" i="12"/>
  <c r="L17" i="12"/>
  <c r="K17" i="12"/>
  <c r="J17" i="12"/>
  <c r="I17" i="12"/>
  <c r="H17" i="12"/>
  <c r="G17" i="12"/>
  <c r="F17" i="12"/>
  <c r="E17" i="12"/>
  <c r="D17" i="12"/>
  <c r="C17" i="12"/>
  <c r="B17" i="12"/>
  <c r="N17" i="12" s="1"/>
  <c r="P17" i="12" s="1"/>
  <c r="N16" i="12"/>
  <c r="P16" i="12" s="1"/>
  <c r="N15" i="12"/>
  <c r="P15" i="12" s="1"/>
  <c r="N14" i="12"/>
  <c r="P14" i="12" s="1"/>
  <c r="N13" i="12"/>
  <c r="P13" i="12" s="1"/>
  <c r="N12" i="12"/>
  <c r="P12" i="12" s="1"/>
  <c r="N11" i="12"/>
  <c r="P11" i="12" s="1"/>
  <c r="O8" i="12"/>
  <c r="O29" i="12" s="1"/>
  <c r="M8" i="12"/>
  <c r="L8" i="12"/>
  <c r="K8" i="12"/>
  <c r="J8" i="12"/>
  <c r="I8" i="12"/>
  <c r="H8" i="12"/>
  <c r="G8" i="12"/>
  <c r="F8" i="12"/>
  <c r="E8" i="12"/>
  <c r="D8" i="12"/>
  <c r="C8" i="12"/>
  <c r="B8" i="12"/>
  <c r="N8" i="12" s="1"/>
  <c r="P8" i="12" s="1"/>
  <c r="P7" i="12"/>
  <c r="N7" i="12"/>
  <c r="P6" i="12"/>
  <c r="N6" i="12"/>
  <c r="P5" i="12"/>
  <c r="N5" i="12"/>
  <c r="P4" i="12"/>
  <c r="N4" i="12"/>
  <c r="P3" i="12"/>
  <c r="N3" i="12"/>
  <c r="P2" i="12"/>
  <c r="N2" i="12"/>
  <c r="P74" i="10"/>
  <c r="P72" i="10"/>
  <c r="P67" i="10"/>
  <c r="O66" i="10"/>
  <c r="P64" i="10"/>
  <c r="AD62" i="10"/>
  <c r="AC55" i="10"/>
  <c r="O51" i="10"/>
  <c r="O64" i="10" s="1"/>
  <c r="O65" i="10" s="1"/>
  <c r="AD42" i="10"/>
  <c r="AD41" i="10"/>
  <c r="AC41" i="10"/>
  <c r="AD39" i="10"/>
  <c r="AC39" i="10"/>
  <c r="AC38" i="10"/>
  <c r="AC37" i="10"/>
  <c r="AD36" i="10"/>
  <c r="AC32" i="10"/>
  <c r="AD30" i="10"/>
  <c r="AC27" i="10"/>
  <c r="AD26" i="10"/>
  <c r="AC24" i="10"/>
  <c r="AC21" i="10"/>
  <c r="AC20" i="10"/>
  <c r="AC19" i="10"/>
  <c r="AD18" i="10"/>
  <c r="AD17" i="10"/>
  <c r="AD13" i="10"/>
  <c r="AD64" i="10" s="1"/>
  <c r="AC11" i="10"/>
  <c r="AC64" i="10" s="1"/>
  <c r="I22" i="9"/>
  <c r="H22" i="9"/>
  <c r="G22" i="9"/>
  <c r="F22" i="9"/>
  <c r="E22" i="9"/>
  <c r="D22" i="9"/>
  <c r="C22" i="9"/>
  <c r="I12" i="9"/>
  <c r="H12" i="9"/>
  <c r="G12" i="9"/>
  <c r="F12" i="9"/>
  <c r="E12" i="9"/>
  <c r="D12" i="9"/>
  <c r="C12" i="9"/>
  <c r="Q19" i="4"/>
  <c r="P9" i="4"/>
  <c r="N9" i="4"/>
  <c r="L9" i="4"/>
  <c r="P7" i="4"/>
  <c r="N7" i="4"/>
  <c r="L7" i="4"/>
  <c r="J7" i="4"/>
  <c r="P6" i="4"/>
  <c r="N6" i="4"/>
  <c r="L6" i="4"/>
  <c r="V5" i="4"/>
  <c r="Q5" i="4"/>
  <c r="E22" i="8"/>
  <c r="A47" i="5"/>
  <c r="D15" i="5"/>
  <c r="AC11" i="5"/>
  <c r="AC5" i="5"/>
  <c r="C34" i="9" l="1"/>
  <c r="C35" i="9" s="1"/>
  <c r="C36" i="9"/>
  <c r="L36" i="14"/>
  <c r="J36" i="14"/>
  <c r="H36" i="14"/>
  <c r="F36" i="14"/>
  <c r="D36" i="14"/>
  <c r="M41" i="14"/>
  <c r="K41" i="14"/>
  <c r="I41" i="14"/>
  <c r="G41" i="14"/>
  <c r="E41" i="14"/>
  <c r="C41" i="14"/>
  <c r="M43" i="14"/>
  <c r="K43" i="14"/>
  <c r="I43" i="14"/>
  <c r="G43" i="14"/>
  <c r="E43" i="14"/>
  <c r="C43" i="14"/>
  <c r="M45" i="14"/>
  <c r="K45" i="14"/>
  <c r="I45" i="14"/>
  <c r="G45" i="14"/>
  <c r="E45" i="14"/>
  <c r="C45" i="14"/>
  <c r="L53" i="14"/>
  <c r="J53" i="14"/>
  <c r="H53" i="14"/>
  <c r="F53" i="14"/>
  <c r="D53" i="14"/>
  <c r="B53" i="14"/>
  <c r="L55" i="14"/>
  <c r="J55" i="14"/>
  <c r="H55" i="14"/>
  <c r="F55" i="14"/>
  <c r="D55" i="14"/>
  <c r="B55" i="14"/>
  <c r="C33" i="14"/>
  <c r="E33" i="14"/>
  <c r="G33" i="14"/>
  <c r="I33" i="14"/>
  <c r="K33" i="14"/>
  <c r="M33" i="14"/>
  <c r="B34" i="14"/>
  <c r="D34" i="14"/>
  <c r="F34" i="14"/>
  <c r="H34" i="14"/>
  <c r="J34" i="14"/>
  <c r="L34" i="14"/>
  <c r="B36" i="14"/>
  <c r="E36" i="14"/>
  <c r="I36" i="14"/>
  <c r="M36" i="14"/>
  <c r="D37" i="14"/>
  <c r="H37" i="14"/>
  <c r="D41" i="14"/>
  <c r="H41" i="14"/>
  <c r="L41" i="14"/>
  <c r="C42" i="14"/>
  <c r="G42" i="14"/>
  <c r="B43" i="14"/>
  <c r="F43" i="14"/>
  <c r="J43" i="14"/>
  <c r="E44" i="14"/>
  <c r="I44" i="14"/>
  <c r="D45" i="14"/>
  <c r="H45" i="14"/>
  <c r="L45" i="14"/>
  <c r="C46" i="14"/>
  <c r="G46" i="14"/>
  <c r="E53" i="14"/>
  <c r="I53" i="14"/>
  <c r="M53" i="14"/>
  <c r="D54" i="14"/>
  <c r="H54" i="14"/>
  <c r="C55" i="14"/>
  <c r="G55" i="14"/>
  <c r="K55" i="14"/>
  <c r="M37" i="14"/>
  <c r="K37" i="14"/>
  <c r="I37" i="14"/>
  <c r="G37" i="14"/>
  <c r="E37" i="14"/>
  <c r="C37" i="14"/>
  <c r="L42" i="14"/>
  <c r="J42" i="14"/>
  <c r="H42" i="14"/>
  <c r="F42" i="14"/>
  <c r="D42" i="14"/>
  <c r="B42" i="14"/>
  <c r="L44" i="14"/>
  <c r="J44" i="14"/>
  <c r="H44" i="14"/>
  <c r="F44" i="14"/>
  <c r="D44" i="14"/>
  <c r="B44" i="14"/>
  <c r="L46" i="14"/>
  <c r="J46" i="14"/>
  <c r="H46" i="14"/>
  <c r="F46" i="14"/>
  <c r="D46" i="14"/>
  <c r="B46" i="14"/>
  <c r="M54" i="14"/>
  <c r="K54" i="14"/>
  <c r="I54" i="14"/>
  <c r="G54" i="14"/>
  <c r="E54" i="14"/>
  <c r="C54" i="14"/>
  <c r="B33" i="14"/>
  <c r="D33" i="14"/>
  <c r="F33" i="14"/>
  <c r="H33" i="14"/>
  <c r="J33" i="14"/>
  <c r="C34" i="14"/>
  <c r="E34" i="14"/>
  <c r="G34" i="14"/>
  <c r="I34" i="14"/>
  <c r="K34" i="14"/>
  <c r="C36" i="14"/>
  <c r="G36" i="14"/>
  <c r="K36" i="14"/>
  <c r="B37" i="14"/>
  <c r="F37" i="14"/>
  <c r="J37" i="14"/>
  <c r="B41" i="14"/>
  <c r="F41" i="14"/>
  <c r="J41" i="14"/>
  <c r="E42" i="14"/>
  <c r="I42" i="14"/>
  <c r="M42" i="14"/>
  <c r="D43" i="14"/>
  <c r="H43" i="14"/>
  <c r="L43" i="14"/>
  <c r="C44" i="14"/>
  <c r="G44" i="14"/>
  <c r="K44" i="14"/>
  <c r="B45" i="14"/>
  <c r="F45" i="14"/>
  <c r="J45" i="14"/>
  <c r="E46" i="14"/>
  <c r="I46" i="14"/>
  <c r="M46" i="14"/>
  <c r="C53" i="14"/>
  <c r="G53" i="14"/>
  <c r="K53" i="14"/>
  <c r="B54" i="14"/>
  <c r="F54" i="14"/>
  <c r="J54" i="14"/>
  <c r="E55" i="14"/>
  <c r="I55" i="14"/>
  <c r="M55" i="14"/>
  <c r="N45" i="14" l="1"/>
  <c r="N41" i="14"/>
  <c r="N33" i="14"/>
  <c r="N43" i="14"/>
  <c r="N55" i="14"/>
  <c r="N53" i="14"/>
  <c r="N54" i="14"/>
  <c r="N37" i="14"/>
  <c r="N46" i="14"/>
  <c r="N44" i="14"/>
  <c r="N42" i="14"/>
  <c r="N36" i="14"/>
  <c r="N34" i="14"/>
</calcChain>
</file>

<file path=xl/comments1.xml><?xml version="1.0" encoding="utf-8"?>
<comments xmlns="http://schemas.openxmlformats.org/spreadsheetml/2006/main">
  <authors>
    <author>Phila</author>
  </authors>
  <commentList>
    <comment ref="O21" authorId="0">
      <text>
        <r>
          <rPr>
            <b/>
            <sz val="9"/>
            <color indexed="81"/>
            <rFont val="Tahoma"/>
            <family val="2"/>
          </rPr>
          <t>Phila:</t>
        </r>
        <r>
          <rPr>
            <sz val="9"/>
            <color indexed="81"/>
            <rFont val="Tahoma"/>
            <family val="2"/>
          </rPr>
          <t xml:space="preserve">
R6.8 APRROVED + 6</t>
        </r>
      </text>
    </comment>
  </commentList>
</comments>
</file>

<file path=xl/sharedStrings.xml><?xml version="1.0" encoding="utf-8"?>
<sst xmlns="http://schemas.openxmlformats.org/spreadsheetml/2006/main" count="2839" uniqueCount="1240">
  <si>
    <t>Local KPA</t>
  </si>
  <si>
    <t>Objective</t>
  </si>
  <si>
    <t xml:space="preserve">Strategies </t>
  </si>
  <si>
    <t xml:space="preserve">Projects </t>
  </si>
  <si>
    <t>Budget Estimate</t>
  </si>
  <si>
    <t>Votes</t>
  </si>
  <si>
    <t>KPI</t>
  </si>
  <si>
    <t xml:space="preserve">Responsible department </t>
  </si>
  <si>
    <t>Baseline</t>
  </si>
  <si>
    <t>Target Date and Budget (2012/13)</t>
  </si>
  <si>
    <t>Service Delivery Targets</t>
  </si>
  <si>
    <t>2011/12</t>
  </si>
  <si>
    <t>Q1</t>
  </si>
  <si>
    <t>Q2</t>
  </si>
  <si>
    <t>Q3</t>
  </si>
  <si>
    <t>Q4</t>
  </si>
  <si>
    <t>2013/14</t>
  </si>
  <si>
    <t>2014/15</t>
  </si>
  <si>
    <t>2015/16</t>
  </si>
  <si>
    <t xml:space="preserve">Delegation of Authority </t>
  </si>
  <si>
    <t xml:space="preserve">To workshop and implement the delegations of authority </t>
  </si>
  <si>
    <t>Desktop development of material and facilitation of workshops</t>
  </si>
  <si>
    <t>None</t>
  </si>
  <si>
    <t>Corporate Services</t>
  </si>
  <si>
    <t>Draft delegations document is developed and presented for ExCo approval.</t>
  </si>
  <si>
    <t>40 SDM employees trained on the Delegations document.</t>
  </si>
  <si>
    <t>Council secretariat and support</t>
  </si>
  <si>
    <t>To maintain a prudent management of Council records and documented knowledge.</t>
  </si>
  <si>
    <t>Documentation and follow through on resolutions.</t>
  </si>
  <si>
    <t>Monthly tracking of progress in the implementation of Council Resolutions.</t>
  </si>
  <si>
    <t>Tracking tool is developed in-house for tracking and reporting on  progress in implementation of Resolutions. Monthly reports presented to ManCo and Portfolio Committee.</t>
  </si>
  <si>
    <t>Monthly reports presented to ManCo and Portfolio Committee.</t>
  </si>
  <si>
    <t>Labour relations mangement</t>
  </si>
  <si>
    <t xml:space="preserve">To maintain a productive relationship between the municipality and its employees.  </t>
  </si>
  <si>
    <t>Update and communicate the labour relations policies and procedures.</t>
  </si>
  <si>
    <t>Communication of updated policies and procedures to all SDM employees.</t>
  </si>
  <si>
    <t>There is a problem of discipline within the municipality. There are SALGBC guidelines on discipline that have been communicated but not to all employees.</t>
  </si>
  <si>
    <t>Development and approval of  Labour Relations policy and procedures by ExCo.</t>
  </si>
  <si>
    <t>Workshops concluded on policies throughout the municipality.</t>
  </si>
  <si>
    <t>Progress on resolutions are captured in the monthly report.</t>
  </si>
  <si>
    <t>Human resource management</t>
  </si>
  <si>
    <t>To foster a culture of good employee management and retention.</t>
  </si>
  <si>
    <t>Staff climate survey conducted throughout the muncipality.</t>
  </si>
  <si>
    <t>No climate survey was conducted.</t>
  </si>
  <si>
    <t>Terms of reference compiled in consultation with the Portfolio Committee. Service provider appointed to conduct the climate survey.</t>
  </si>
  <si>
    <t xml:space="preserve">Climate survey report is tabled to ExCo. </t>
  </si>
  <si>
    <t>All departments</t>
  </si>
  <si>
    <t>No career pathing plans in existence.</t>
  </si>
  <si>
    <t>Guidelines for career development planning are developed and approved by ExCo. All HoDs trained on the use of career pathing guidelines.</t>
  </si>
  <si>
    <t>Occupational Health and Safety Officer was appointed in August 2011</t>
  </si>
  <si>
    <t>Employment Wellness Programme plan is approved by MM.</t>
  </si>
  <si>
    <t>Progress against Employee Welness Programme plan is presented to ExCo quarterly.</t>
  </si>
  <si>
    <t>Occupational Health and Safety plan is approved by MM.</t>
  </si>
  <si>
    <t>Human resource development</t>
  </si>
  <si>
    <t>To conduct needs-based training programmes and bolster municipal capacity.</t>
  </si>
  <si>
    <t>Workplace skills plan is procedurally compiled and timeously signed off by all relevant parties.</t>
  </si>
  <si>
    <t>There is a WSP with annual training report information.</t>
  </si>
  <si>
    <t xml:space="preserve">Training plan is developed and tabled to the Corporate Services Portfolio Committee. </t>
  </si>
  <si>
    <t xml:space="preserve">Scheduled staff training is conducted according to training plan and budget then integrated to monthly reports to ManCo. WSP is signed off as prescribed. </t>
  </si>
  <si>
    <t>Experiential learners are recruited, trained, monitored and evaluated.</t>
  </si>
  <si>
    <t>No experiential learners in the municipality.</t>
  </si>
  <si>
    <t>Progress reports are presented to Portfolio Committee monthly.</t>
  </si>
  <si>
    <t>Procedures for allocation bursaries are developed and approved by MM. Contract format for bursars is developed and approved by MM.</t>
  </si>
  <si>
    <t>Report on successful applicants submitted to MM.</t>
  </si>
  <si>
    <t>Timeoous payments for qualifying  bursars.</t>
  </si>
  <si>
    <t>To update and communicate systems that drive institutional development and enhance staff recruitment, retention and motivation.</t>
  </si>
  <si>
    <t>Work study  is conducted</t>
  </si>
  <si>
    <t>No work study conducted.</t>
  </si>
  <si>
    <t>Terms of reference compiled in consultation with the Portfolio Committee. Service provider appointed to conduct the work study.</t>
  </si>
  <si>
    <t>Report on Work Study to be tabled to ExCo.</t>
  </si>
  <si>
    <t xml:space="preserve">No HR plan in existence. </t>
  </si>
  <si>
    <t>Service provider appointed.</t>
  </si>
  <si>
    <t>HR Plan presented to ExCo.</t>
  </si>
  <si>
    <t>Job descriptions updated in line with the TASK job evaluation  system.</t>
  </si>
  <si>
    <t>Job descriptions are drafted and signed off by the HoD for the identified positions vs the new organisational structure.</t>
  </si>
  <si>
    <t>Approved job descriptions submitted to the Job Evaluation Unit cluster.</t>
  </si>
  <si>
    <t>Information Communcations and Technology</t>
  </si>
  <si>
    <t>To effectively manage the information technology systems and infrastructure of the municipality.</t>
  </si>
  <si>
    <t>Develop and drive implementation of the ICT strategy and plan.</t>
  </si>
  <si>
    <t>ICT strategy has been tabled to ExCo and is awaiting approval by Council. An ICT policy was tabled to ExCo and is awaiting approvall by Council.</t>
  </si>
  <si>
    <t>ICT strategy, plan and supporting policies and procedures adopted by Council.</t>
  </si>
  <si>
    <t>ICT plan is communicated to all Departments and LLF. Website is updated on a monthly basis. Performance against ICT plan is reported monthly to Portfolio Committee and to ExCo every quarter.</t>
  </si>
  <si>
    <t>Website is updated on a monthly basis. Performance against ICT plan is reported monthly to Portfolio Committee and to ExCo every quarter.</t>
  </si>
  <si>
    <t>District Information Management System (DIMS) is used by all Departments.</t>
  </si>
  <si>
    <t>DIMS data capturers have been trained but the system is not being used.</t>
  </si>
  <si>
    <t xml:space="preserve">Training of all managers on DIMS. </t>
  </si>
  <si>
    <t>Tracking on the nature and extent of using DIMS is reported to Portfolio Committee every month.</t>
  </si>
  <si>
    <t>A Disaster Recovery Plan and Business Continuity plan are approved by ExCo.</t>
  </si>
  <si>
    <t>The Disaster Recovery Plan and the Business  Continuity plan are approved by ExCo.</t>
  </si>
  <si>
    <t>Provision of office support services</t>
  </si>
  <si>
    <t>To ensure uninterrupted administrative functioning of the institution.</t>
  </si>
  <si>
    <t>Provision of needed office furnishings and supplies.</t>
  </si>
  <si>
    <t>A procedure is developed and approved by MM regarding the acquisition process and turnaround time for each step. The approved plan is communicated to all departments.</t>
  </si>
  <si>
    <t>Monthly reporting to ManCo on the turnaround time and expenditure.</t>
  </si>
  <si>
    <t>Target Date and Budget</t>
  </si>
  <si>
    <t>2011-12</t>
  </si>
  <si>
    <t>District coordination of HIV AIDS programmes</t>
  </si>
  <si>
    <t>To monitor the implementation of HIV/AIDS initiatives by LMs.</t>
  </si>
  <si>
    <t>To structure progammes and projects in line with the provincial strategy on HIV/AIDS.</t>
  </si>
  <si>
    <t>AIDS Councils are functional at LM level and their reporting to the District is standardised.</t>
  </si>
  <si>
    <t>Office of the MM</t>
  </si>
  <si>
    <t>Quarterly reports are presented to the Provincial AIDS council using the standardised reporting template. Monitoring and evaluation workshop is conducted to stakeholders of all LMs.</t>
  </si>
  <si>
    <t>Quarterly reports are presented to the Provincial AIDS council using the standardised reporting template.</t>
  </si>
  <si>
    <t>Sukuma Sakhe programme</t>
  </si>
  <si>
    <t>To facilitate the acquisition of provincial assistance to the needs that are idenified at LM level.</t>
  </si>
  <si>
    <t>Identify community needs through LMs.</t>
  </si>
  <si>
    <t>Quarterly meetings are held with LMs in order to identify relevant issues.</t>
  </si>
  <si>
    <t>Secretariat support</t>
  </si>
  <si>
    <t>To inculcate a culture of ethics and superior performance within political offices.</t>
  </si>
  <si>
    <t>All secretaries from political offices participate in Secretaries' Conference and presented to ExCo.</t>
  </si>
  <si>
    <t xml:space="preserve">Diary of the Mayor is organised on a daily basis. </t>
  </si>
  <si>
    <t>80% of the Mayor's appointments are honoured.</t>
  </si>
  <si>
    <t>All ExCo and Council resolutions are followed up.</t>
  </si>
  <si>
    <t>Monthly report to the Mayor regarding progress in implementing the ExCo and Council resolutions.</t>
  </si>
  <si>
    <t>Communication to each relevant department is issued at least 2 weeks before the MFMA event. Reports on compliance issues are presented to the ExCo through the MM's report.</t>
  </si>
  <si>
    <t>Mayoral Izimbizo</t>
  </si>
  <si>
    <t>Mayor listening to community issues in each LM.</t>
  </si>
  <si>
    <t>Izimbizo were held every quarter.</t>
  </si>
  <si>
    <t>1 Mayoral Imbizo per quarter and reported to ExCo and Council.</t>
  </si>
  <si>
    <t>1 Mayoral Imbizo per quarter and reported to ExCo and Council</t>
  </si>
  <si>
    <t>To enable the Audit Committee to monitor and assess the effectiveness of Internal Audit</t>
  </si>
  <si>
    <t>Compilation and submission of quarterly reports</t>
  </si>
  <si>
    <t>Internal Audit assignments</t>
  </si>
  <si>
    <t>Number of audits performed per Quarter as per approved plan</t>
  </si>
  <si>
    <t>11 Audits and 7 Audit Committee meetings</t>
  </si>
  <si>
    <t>Development  of an operational and Strategic Internal Audit Plan</t>
  </si>
  <si>
    <t>To identify focus areas to be audited</t>
  </si>
  <si>
    <t>Utilisation of risk register/profile to identify projects, using legislation to identify regulatory audits as well as special request for ad hoc assignments.</t>
  </si>
  <si>
    <t>Operational and Strategic Internal Audit Plan development</t>
  </si>
  <si>
    <t>Approved three-year rolling Internal Audit plan</t>
  </si>
  <si>
    <t>1 plan</t>
  </si>
  <si>
    <t>Implementation of an operational and Strategic Internal Audit Plan</t>
  </si>
  <si>
    <t>To test the efficiency and effectiveness of internal controls</t>
  </si>
  <si>
    <t>Audit Assignments</t>
  </si>
  <si>
    <t>11 Audits</t>
  </si>
  <si>
    <t>Risk management</t>
  </si>
  <si>
    <t>To protect SDM against adverse outcomes and confirm SDM’s commitment to legal and regulatory compliance.</t>
  </si>
  <si>
    <t>Identify and evaluate the actual and potential risk areas and devise a process of either termination, transfer, tolerance or mitigation of each risk.</t>
  </si>
  <si>
    <t>Risk management framework and plan are developed and approved by ExCo. Progress against risk management plan is monitored by ExCo and reported to Council within stipulated timeframes.</t>
  </si>
  <si>
    <t>Risk management framework is established and sanctioned by ExCo. Risk management plan is developed and approved by ExCo.</t>
  </si>
  <si>
    <t>Progress against the risk management plan is reported to Portfolio Committees and ExCo every month. Progress against the risk management plan is reported to Council.</t>
  </si>
  <si>
    <t>Progress against the risk management plan is reported to Portfolio Committees and ExCo every month.</t>
  </si>
  <si>
    <t>2012-13</t>
  </si>
  <si>
    <t>Project Planning</t>
  </si>
  <si>
    <t>To review  and update the master plan of water services within SDM.</t>
  </si>
  <si>
    <t xml:space="preserve">Analyse the status quo, identify unserved and priority areas and develop  plans  </t>
  </si>
  <si>
    <t xml:space="preserve">Compilation of Masterplan </t>
  </si>
  <si>
    <t>Masterplan is updated before end of 2012/13 financial year</t>
  </si>
  <si>
    <t>Water Services</t>
  </si>
  <si>
    <t>The existing Master plan is for Sisonke and Umzimkhulu, 2007 - 2010</t>
  </si>
  <si>
    <t>Literature review and status quo analysis is complete.</t>
  </si>
  <si>
    <t>Status quo report is presented to the Water and Sanitation Portfolio Committee and ExCo.</t>
  </si>
  <si>
    <t>Water Master Plan is compiled and progress reported to the Water and Sanitation Portfolio Committee.</t>
  </si>
  <si>
    <t>Master plan is complete and presented to Water and Sanitation Portfolio Committee.</t>
  </si>
  <si>
    <t>To  review  and update the Water Services Business Plan for Water Services Dept in SDM.</t>
  </si>
  <si>
    <t>Compilation of Water Services Business Plan</t>
  </si>
  <si>
    <t>An updated Water Services Business Plan presented to the Water and Sanitation Portfolio Committee.</t>
  </si>
  <si>
    <t>There is a 2010 business plan.</t>
  </si>
  <si>
    <t>Literature review and status quo analysis is complete for environment internal and external to SDM.</t>
  </si>
  <si>
    <t>Business plan is compiled and presented to Water and Sanitation Portfolio Committee.</t>
  </si>
  <si>
    <t>Business plan is completed and presented to EXCO for adoption.</t>
  </si>
  <si>
    <t>To conduct feasibility studies with regard to the development and planning of water and sanitation in secondary and primary nodes  in SDM.</t>
  </si>
  <si>
    <t>Engage in detailed investigations and produce detailed drawings, specifications and related  documentation.</t>
  </si>
  <si>
    <t>Compilation of hydrological report and feasibilty studies.</t>
  </si>
  <si>
    <t>12 updated plans approved by EXCO.</t>
  </si>
  <si>
    <t>Backlog study report and WSDP (2010/2011) exist.</t>
  </si>
  <si>
    <t>3 updated water services development plans</t>
  </si>
  <si>
    <t>Rudimentary water planning</t>
  </si>
  <si>
    <t>To identify alternative sources of water and make the necessary planning.</t>
  </si>
  <si>
    <t>Spring protection and drilliing of boreholes.</t>
  </si>
  <si>
    <t>Compilation of rudimentary planning report.</t>
  </si>
  <si>
    <t>Handover report is compiled and presented to the Infrastructure Services department by the second quarter.</t>
  </si>
  <si>
    <t>Areas are identified. Assessments are concluded with regard to available water sources.</t>
  </si>
  <si>
    <t>Committees are established. Handover report is presented to the Infrastructure Services department for implementation.</t>
  </si>
  <si>
    <t>Bulk infrastructure planning</t>
  </si>
  <si>
    <t>To conduct planning and fund raising in order to augment funding on Regional Bulk Infrastructure.</t>
  </si>
  <si>
    <t>To conduct detailed planning and fund raising on bulk infrastructure projects like Greater Paninkuku: Kilimon; Summerfield.</t>
  </si>
  <si>
    <t xml:space="preserve">4 Business Plans approved by DWA. </t>
  </si>
  <si>
    <t>Master Plan, Backlog study report and  WSDP (2010/2011)</t>
  </si>
  <si>
    <t>2 business plans approved by DWA.</t>
  </si>
  <si>
    <t>1 business plan approved by DWA.</t>
  </si>
  <si>
    <t>Water management and WCWDM</t>
  </si>
  <si>
    <t>To quantify and deal with illegal connections and reduce the percentage of water losses in the main centres District.</t>
  </si>
  <si>
    <t>To remove identified illegal connections  starting in urban and semi urban areas. To install and read data loggers (bulk recording meters) at zoned areas and reservoir outlets.</t>
  </si>
  <si>
    <t>Installation of data loggers, bulk meters and domestic meters.</t>
  </si>
  <si>
    <t>Total number of identified illegal connections that are removed. Quantifiied water losses, water balance after installation of  data loggers &amp; bulk meters and meters read per quarter.</t>
  </si>
  <si>
    <t>Ubuhlebezwe: Ixopo Town and Fairview</t>
  </si>
  <si>
    <t>Ingwe and KwaSani</t>
  </si>
  <si>
    <t>Umzimkhulu</t>
  </si>
  <si>
    <t>Greater Kokstad</t>
  </si>
  <si>
    <t>Water resources development strategy</t>
  </si>
  <si>
    <t>To conduct water allocation and licences reconciliation</t>
  </si>
  <si>
    <t>Engage DWA to conduct water licences allocation reforms.</t>
  </si>
  <si>
    <t>Completed study on available dams for use by SDM across the 5 LMs.</t>
  </si>
  <si>
    <t>Hydro census report in the WSDP (2010)</t>
  </si>
  <si>
    <t xml:space="preserve">PSC is formed with DWA. </t>
  </si>
  <si>
    <t>Investigation and presentation of progress reports to Exco</t>
  </si>
  <si>
    <t>Investigation and presentation of findings reports to Exco</t>
  </si>
  <si>
    <t>Operations and maintenance</t>
  </si>
  <si>
    <t>To maintain water infrastructure in SDM</t>
  </si>
  <si>
    <t>Plan and implement preventative and breakdown maintenance strategies</t>
  </si>
  <si>
    <t xml:space="preserve">% Reduction in  water losses in main supply areas </t>
  </si>
  <si>
    <t xml:space="preserve">The extent of water losses is captured in the WCWDM document </t>
  </si>
  <si>
    <t>Status quo report presented to Water and Sanitation Portfolio Committee and ManCo.</t>
  </si>
  <si>
    <t xml:space="preserve">O&amp;M procedures and manuals are developed and finalised. </t>
  </si>
  <si>
    <t>Infrastructrure that requires replacement is replaced in accordance with the budget provisions.</t>
  </si>
  <si>
    <t>To maintain sanitation infrastructure  in SDM</t>
  </si>
  <si>
    <t>Plan and implement preventative and breakdown maintenance strategies.</t>
  </si>
  <si>
    <t>Reduction of sewer overflows (8km of sewer lines)</t>
  </si>
  <si>
    <t>The extent of sewer overflows is captured in the business plans in all LMs.</t>
  </si>
  <si>
    <t>2 km of sewer lines at Fairview</t>
  </si>
  <si>
    <t xml:space="preserve">2 km of sewer lines at GKM </t>
  </si>
  <si>
    <t>2 km of sewer line at NMZ Ext 6, and 2 km for Bulwer (Bulwer low cost housing)</t>
  </si>
  <si>
    <t>To operate water and sanitation plants infrastructure in SDM</t>
  </si>
  <si>
    <t xml:space="preserve">Plan and implement operational  strategies </t>
  </si>
  <si>
    <t>9 Water and waste water plants refurbishment projects. Ref. Component 5 of this SDBIP</t>
  </si>
  <si>
    <t>Achievement of 75% on BDS and 65% on GDS, as assessed by DWA.</t>
  </si>
  <si>
    <t>BDS = 69% and GDS = 53%</t>
  </si>
  <si>
    <t>Service provider is appointed in accordance with SDM supply chain policies and procedures.</t>
  </si>
  <si>
    <t>Refurbishment of Waste and Water treatment plants. Progress reports are tabled to Water and Sanitation Portfolio Committee.</t>
  </si>
  <si>
    <t>Customer Care</t>
  </si>
  <si>
    <t>To improve customer satisfaction in terms of attending to their complaints.</t>
  </si>
  <si>
    <t>Enhance system effectiveness in the  customer care unit so as to improve the turn around time.</t>
  </si>
  <si>
    <t>Customer satisfaction survey</t>
  </si>
  <si>
    <t>Improved response time to fall within 24 hours</t>
  </si>
  <si>
    <t>Current response time exceeds 24 hours</t>
  </si>
  <si>
    <t>Customer satisfaction survey is concluded.</t>
  </si>
  <si>
    <t>Staff appointed to Customer Care unit. Staff training and development on Customer Care.</t>
  </si>
  <si>
    <t>Customer Care systems are upgraded and improved.</t>
  </si>
  <si>
    <t>To capacitate Water Services with a fully functional Call Centre</t>
  </si>
  <si>
    <t>Establish partnerships with eThekwini municipality.</t>
  </si>
  <si>
    <t>Call centre</t>
  </si>
  <si>
    <t>A 24 hour, 7 days a week operational call centre</t>
  </si>
  <si>
    <t>There is a partially operational call centre with no dedicated staff members.</t>
  </si>
  <si>
    <t>Signed partnership agreement with eThekwini municipality.</t>
  </si>
  <si>
    <t>Call centre performance is reported to Water Portfolio Committee and ExCo, monthly.</t>
  </si>
  <si>
    <t>Call centre performance is reported to Water Portfolio Committee and ExCo monthly.</t>
  </si>
  <si>
    <t>Health &amp; Hygiene Promotion</t>
  </si>
  <si>
    <t>Develop and facilitate community outreach programmes.</t>
  </si>
  <si>
    <t>Health &amp; Hygiene Promotion awareness campaigns</t>
  </si>
  <si>
    <t>Number of Health &amp; Hygiene promotion awareness campaigns in all LMs.</t>
  </si>
  <si>
    <t>6 campaigns have been conducted (2010/11)</t>
  </si>
  <si>
    <t>6 Health &amp; Hygiene  awareness campaigns.</t>
  </si>
  <si>
    <t>3 Health &amp; Hygiene  awareness campaigns.</t>
  </si>
  <si>
    <t>5 Health &amp; Hygiene  awareness campaigns.</t>
  </si>
  <si>
    <t>Water Conservation Promotion</t>
  </si>
  <si>
    <t>Water Conservation promotion / awareness campaigns</t>
  </si>
  <si>
    <t>Number of Water Conservation promotion / awareness campaigns across the LMs.</t>
  </si>
  <si>
    <t>4 campaigns have been conducted (2010/11)</t>
  </si>
  <si>
    <t>6 Water Conservation promotion / awareness campaigns.</t>
  </si>
  <si>
    <t>3 Water Conservation promotion / awareness campaigns.</t>
  </si>
  <si>
    <t>5 Water Conservation promotion / awareness campaigns.</t>
  </si>
  <si>
    <t>Water quality monitoring</t>
  </si>
  <si>
    <t>To ensure that water is compliant with SANS 241 for consumption and effluent discharge.</t>
  </si>
  <si>
    <t>Monitor water and effluent testing for compliance purposes.</t>
  </si>
  <si>
    <t>Water quality monitoring is conducted in terms of SANS 241 requirements.</t>
  </si>
  <si>
    <t>12 Water quality monitoring reports per annum</t>
  </si>
  <si>
    <t>1 water quality report per month presented to ExCo.</t>
  </si>
  <si>
    <t>Blue drop</t>
  </si>
  <si>
    <t>To comply with DWA regulatory requirements for the district water business.</t>
  </si>
  <si>
    <t xml:space="preserve">Conduct SDM water business in line with blue drop standards </t>
  </si>
  <si>
    <t>Blue drop complaince project</t>
  </si>
  <si>
    <t>Programme is developed in line with blue drop requirements.</t>
  </si>
  <si>
    <t>BDS = 69%</t>
  </si>
  <si>
    <t>Water safety plan is finalised and implemented.</t>
  </si>
  <si>
    <t>Recommendations from process audits and operating manuals are effected in accordance with BDS requirements.</t>
  </si>
  <si>
    <t>Green drop</t>
  </si>
  <si>
    <t xml:space="preserve">Conduct SDM water business in line with green drop standards </t>
  </si>
  <si>
    <t>Green drop complaince project</t>
  </si>
  <si>
    <t>Programme is developed in line with green drop requirements.</t>
  </si>
  <si>
    <t>GDS = 53%</t>
  </si>
  <si>
    <t>Recommendations from process audits and operating manuals are effected in accordance with GDS requirements.</t>
  </si>
  <si>
    <t xml:space="preserve">Framework for Water Governance </t>
  </si>
  <si>
    <t>To ensure that the unit has a regulatory framework. To ensure that there are  strategies for regulating and monitoring the external water service providers and Sisonke departments.</t>
  </si>
  <si>
    <t>Develop a local regulatory framework plan within the parameters of the national regulatory framework</t>
  </si>
  <si>
    <t>n/a</t>
  </si>
  <si>
    <t>Water Governance framework plan developed and approved by Council</t>
  </si>
  <si>
    <t>Water services</t>
  </si>
  <si>
    <t>Appointment of service provider in accordance with the Sisonke Supply Chain processes</t>
  </si>
  <si>
    <t>Water Governance Strategy developed and councillors are workshoped thereon. Water Governance Strategy tabled for approval by Council.</t>
  </si>
  <si>
    <t>Updated and monitored Agreements with service providers</t>
  </si>
  <si>
    <t>There are existing agreements with service providers</t>
  </si>
  <si>
    <t>1) Agreements are review and updated. 2) Monthly reports are compiled and presented to Portfolio Committee for approval in accordance with Departmental standards.</t>
  </si>
  <si>
    <t>Monthly reports compiled and presented to Portfolio Committee for approval in accordance with Departmental standards.</t>
  </si>
  <si>
    <t>Policy updates and reviews</t>
  </si>
  <si>
    <t>Policies are in place focusing internal and external to Sisonke</t>
  </si>
  <si>
    <t>Policies updated in line with legislation, viz. (indigent, free basic water &amp; sanitation, tarrif, credit control) policies and water &amp; sanitation by-laws</t>
  </si>
  <si>
    <t>Operations, monitoring and evaluation plan approved by Council.</t>
  </si>
  <si>
    <t>Operations and monitoring plan developed and councillors are workshoped thereon</t>
  </si>
  <si>
    <t>Monthly and quarterly reports presented to Portfolio Committee, in accordance with the Departmental standards.</t>
  </si>
  <si>
    <t>Stakeholder coordination</t>
  </si>
  <si>
    <t>To manage the relations with stakeholders and proactively identify issues pertaining to water and sanitation.</t>
  </si>
  <si>
    <t>Establish the stakeholder forums where they do not exist.</t>
  </si>
  <si>
    <t>Percentage of issues that are addressed.</t>
  </si>
  <si>
    <t>There is ad hoc engagement with stakeholders</t>
  </si>
  <si>
    <t>Stakeholder coordination forum is established. 5 interventions are held per quarter (covering all LMs within the district)</t>
  </si>
  <si>
    <t>5 interventions are held per quarter (covering all LMs within the district)</t>
  </si>
  <si>
    <t>% response to issues raised by stakeholders</t>
  </si>
  <si>
    <t>There is a suggestion box</t>
  </si>
  <si>
    <t>Transfer of assets</t>
  </si>
  <si>
    <t xml:space="preserve">To ensure a compliant transfer of water services assets and personnel from one instittution to SDM </t>
  </si>
  <si>
    <t>Ensure that the transferred assets are accompanied by budget, operational infrastructure and human personnel.</t>
  </si>
  <si>
    <t>Rietvlei hospital, St. Margaret</t>
  </si>
  <si>
    <t>Assets are transferred procedurally</t>
  </si>
  <si>
    <t xml:space="preserve">None </t>
  </si>
  <si>
    <t>Committee is formed in conjuction with Department of Health. Assets for transfer are identified and verified.</t>
  </si>
  <si>
    <t>"As build" drawings, staff and assets are surveyed and received by SDM</t>
  </si>
  <si>
    <t>Assets and staff are transferred.</t>
  </si>
  <si>
    <t>N/A</t>
  </si>
  <si>
    <t>WCWDM Budget</t>
  </si>
  <si>
    <t>R2 427 883 +  R527 891</t>
  </si>
  <si>
    <t>R150 000 + R200 000</t>
  </si>
  <si>
    <t>N/A
(FOR INFORMATION)</t>
  </si>
  <si>
    <t>INFRASTRUCTURE SERVICES</t>
  </si>
  <si>
    <t>Sanitation</t>
  </si>
  <si>
    <t>To avail sanitation facilities which will improve health and hygiene and enhance local economic empowerment. in the communities.</t>
  </si>
  <si>
    <t>Provide Ventilated Iimproved Pit (VIP) latrines to the communities.</t>
  </si>
  <si>
    <t xml:space="preserve">Eradication of sanitation backlogs at Umzimkhulu, Eradication of sanitation backlog at Ubuhlebezwe and Eradication of sanitation backlogs at Ingwe. </t>
  </si>
  <si>
    <t xml:space="preserve">7900 VIP toilets constructed </t>
  </si>
  <si>
    <t>Infrastructure Services</t>
  </si>
  <si>
    <t>1000 toilets constructed</t>
  </si>
  <si>
    <t>1975 toilets constructed</t>
  </si>
  <si>
    <t>2463 toilets constructed</t>
  </si>
  <si>
    <t>2462 toilets constructed</t>
  </si>
  <si>
    <t>6 beneficiaries per household.</t>
  </si>
  <si>
    <t>No. of Jobs Created</t>
  </si>
  <si>
    <t>No of people trained</t>
  </si>
  <si>
    <t>3 people trained per new contractor appointed. 80% compliance with the quality control sanitation checklist.</t>
  </si>
  <si>
    <t>80% compliance with the quality control sanitation checklist.</t>
  </si>
  <si>
    <t>Ninety three 1CE, 1GB CIDB registered contractors who have benefited in line with CIDB Regulations.</t>
  </si>
  <si>
    <t>12 contractors, CIDB contractor capacitation workshop</t>
  </si>
  <si>
    <t>Waste water</t>
  </si>
  <si>
    <t>To provide waste water facilities which will improve health and hygiene in the communities and suppport the Expanded Public Works Programme (EPWP)</t>
  </si>
  <si>
    <t>Install bulk waste water system.</t>
  </si>
  <si>
    <t>Horseshoe sanitation, Franklin bulk waste water, Riverside bulk waste water and Ibisi waste water projects.</t>
  </si>
  <si>
    <t>Total number of projects whose implementation has commenced.</t>
  </si>
  <si>
    <t>Horseshoe sanitation, Franklin bulk waste water and Ibisi waste water projects were started.</t>
  </si>
  <si>
    <t>Service provider is appointed for Riverside. Monthly progress reports are presented to the Infrastructure Portfolio Committee on the construction of Horseshoe, Franklin and Ibisi projects.</t>
  </si>
  <si>
    <t>Monthly progress reports are presented to the Infrastructure Portfolio Committee on the construction of Horseshoe, Franklin, Ibisi and Riverside projects</t>
  </si>
  <si>
    <t>Total number of projects completed</t>
  </si>
  <si>
    <t>No projects completed</t>
  </si>
  <si>
    <t>Ibisi, Franklin and Riverside are 100% complete.</t>
  </si>
  <si>
    <r>
      <t>Total number of beneficiaries (</t>
    </r>
    <r>
      <rPr>
        <i/>
        <sz val="11"/>
        <color rgb="FF000000"/>
        <rFont val="Arial Narrow"/>
        <family val="2"/>
      </rPr>
      <t>households</t>
    </r>
    <r>
      <rPr>
        <sz val="11"/>
        <color rgb="FF000000"/>
        <rFont val="Arial Narrow"/>
        <family val="2"/>
      </rPr>
      <t>) from completed projects</t>
    </r>
  </si>
  <si>
    <t>No project completed</t>
  </si>
  <si>
    <t>800 households in Franklin, Riverside, and Ibisi.</t>
  </si>
  <si>
    <t>20 Jobs created</t>
  </si>
  <si>
    <t>3 jobs</t>
  </si>
  <si>
    <t>5 jobs</t>
  </si>
  <si>
    <t>8 jobs</t>
  </si>
  <si>
    <t>4 jobs</t>
  </si>
  <si>
    <t>No of people trained on the job</t>
  </si>
  <si>
    <t>2 people</t>
  </si>
  <si>
    <t>1 person</t>
  </si>
  <si>
    <t>Water</t>
  </si>
  <si>
    <t>To provide safe and drinkable water to the communities and support the EPWP.</t>
  </si>
  <si>
    <t>Implementation of bulk and reticulation water infrastructure projects throughout the District.</t>
  </si>
  <si>
    <t>Ref. project list in Component 5 of this SDBIP.</t>
  </si>
  <si>
    <t>31 schemes implemented spanning to outer years for bulk water infrastrucure.</t>
  </si>
  <si>
    <t>Contractors are appoiinted in accordance with the SDM supply chain management policies and procedures.</t>
  </si>
  <si>
    <t>Construction of  water supplies. Refurbishment of Lourdes and Mfulamuhle. Progress reports are presented to Portfolio Committee.</t>
  </si>
  <si>
    <t>6 schemes implemented for reticulation water infrastructure</t>
  </si>
  <si>
    <r>
      <t>Appointment of Contractors</t>
    </r>
    <r>
      <rPr>
        <sz val="11"/>
        <rFont val="Tahoma"/>
        <family val="2"/>
      </rPr>
      <t xml:space="preserve"> (Mangwaneni, Pakkies, Makhoba Phase1, Ibisi Water)</t>
    </r>
  </si>
  <si>
    <r>
      <t xml:space="preserve">Construction of </t>
    </r>
    <r>
      <rPr>
        <sz val="11"/>
        <rFont val="Tahoma"/>
        <family val="2"/>
      </rPr>
      <t>(Mangwaneni, Pakkies, Makhoba Phase1, Ibisi Water, Ebovini Mazebekweni)</t>
    </r>
  </si>
  <si>
    <r>
      <t xml:space="preserve">Construction of </t>
    </r>
    <r>
      <rPr>
        <sz val="11"/>
        <rFont val="Tahoma"/>
        <family val="2"/>
      </rPr>
      <t>(Mangwaneni, Pakkies, Makhoba Phase1, Ibisi Water)</t>
    </r>
  </si>
  <si>
    <r>
      <t xml:space="preserve">Construction and Completion of </t>
    </r>
    <r>
      <rPr>
        <sz val="11"/>
        <rFont val="Tahoma"/>
        <family val="2"/>
      </rPr>
      <t xml:space="preserve"> (Mangwaneni, Pakkies, Makhoba Phase1, Ibisi Water, )</t>
    </r>
  </si>
  <si>
    <t>1200 beneficiaries from completed projects for reticulation water infrastructure</t>
  </si>
  <si>
    <t>1200 beneficiaries</t>
  </si>
  <si>
    <t>778  beneficiaries from completed projects for rudimentary programme - Rainwater Harvesting</t>
  </si>
  <si>
    <t>194 beneficiaries</t>
  </si>
  <si>
    <t>584 beneficiaries</t>
  </si>
  <si>
    <t>1556 jobs created from rudimentary programme - Rainwater Harvesting</t>
  </si>
  <si>
    <t>389 jobs created</t>
  </si>
  <si>
    <t>1167 jobs created</t>
  </si>
  <si>
    <t>1500 people trained from rudimentary programme - Rainwater Harvesting</t>
  </si>
  <si>
    <t>375 people trained</t>
  </si>
  <si>
    <t>1125 people trained</t>
  </si>
  <si>
    <t>15 jobs created from Rudimentary Programme - localised sources development</t>
  </si>
  <si>
    <t>7 jobs created</t>
  </si>
  <si>
    <t>8 jobs created</t>
  </si>
  <si>
    <t>5 people trained from Rudimentary Programme - localised sources development</t>
  </si>
  <si>
    <t>2 people trained</t>
  </si>
  <si>
    <t>3 people trained</t>
  </si>
  <si>
    <t>3 emerging contractors appointed from Rudimentary Programme - localised sources development</t>
  </si>
  <si>
    <t>3 emerging contractors</t>
  </si>
  <si>
    <t>Electrification</t>
  </si>
  <si>
    <t>To ensure provision of needs based electrification within the SDM.</t>
  </si>
  <si>
    <t>Coordinate the demand and supply of electricity development plans across the LMs within the District.</t>
  </si>
  <si>
    <t>Updated electricity service development plan, in accordance with the Municipal Structures Act.</t>
  </si>
  <si>
    <t>Electricity development plan is in place.</t>
  </si>
  <si>
    <t>Road asset management system</t>
  </si>
  <si>
    <t>To facilitate efficient and effective investment in rural roads.</t>
  </si>
  <si>
    <t>Conduct a study on the condition and usage of all  municipal roads within the District.</t>
  </si>
  <si>
    <t>Road and traffic data is collected and presented to Department of Transport (DoT) in line with the Road Infrastructure Strategic Framework for South Africa (RISFSA)</t>
  </si>
  <si>
    <t>4 experiential trainees and 30 traffic counting officers are collecting data until 30 June 2012.</t>
  </si>
  <si>
    <t>Business plan is updated in accordance with RISFSA and presented to ExCo for noting. The reviewed business plan is presented to DoT for approval. 5 experiential trainees are employed and trained. RAMS technician is trained on RAMS</t>
  </si>
  <si>
    <t>Data is collected in accordance with Division of Revenue Act (DORA). Quarterly reports are presented to ExCo.</t>
  </si>
  <si>
    <t xml:space="preserve">Data is collected in accordance with DORA. Quarterly reports are presented to ExCo.Progress reports are presented to DoT in accordance with DORA conditions. </t>
  </si>
  <si>
    <t>Data is collected in accordance with DORA. Quarterly reports are presented to ExCo.</t>
  </si>
  <si>
    <t xml:space="preserve">Office Building &amp; Other </t>
  </si>
  <si>
    <t>Electricity</t>
  </si>
  <si>
    <t>Promotion of sport</t>
  </si>
  <si>
    <t>To provide support in developing and developing sport within the district.</t>
  </si>
  <si>
    <t>Be a catalyst to maximising the participation of all LMs and the youth.</t>
  </si>
  <si>
    <t>(SALGA) KZN Games, Mayoral Cup, Indigenous games, Club Championships</t>
  </si>
  <si>
    <t>Timely hosting of sporting events with the involvement of all LMs.</t>
  </si>
  <si>
    <t>Social, Economic and Development Planning Services</t>
  </si>
  <si>
    <t>Sporting tournaments are held.</t>
  </si>
  <si>
    <t>Database of participants is concluded according to each LM and reported to Portfolio Committee. District tournament, Rural Horse Riding competitions, Dundee July Festival,  IG competitions are held within budget.  Progress reports presented to  Portfolio Committee monthly.</t>
  </si>
  <si>
    <t>Practice sessions are done per sporting code within budget.  SALGA-KZN games and Sisonke Summer Cup are  held and report presented to  Portfolio Committee. Technical officials workshop is held.</t>
  </si>
  <si>
    <r>
      <t>Practice sessions are done per sporting code within budget and reported monthly. Launch of district federations and sport awards are held within budget. Scheduled sporting events are held within budget (</t>
    </r>
    <r>
      <rPr>
        <i/>
        <sz val="11"/>
        <rFont val="Arial Narrow"/>
        <family val="2"/>
      </rPr>
      <t>viz. district games, local horse riding and staff marathon</t>
    </r>
    <r>
      <rPr>
        <sz val="11"/>
        <rFont val="Arial Narrow"/>
        <family val="2"/>
      </rPr>
      <t>)</t>
    </r>
  </si>
  <si>
    <t>Practice sessions are done per sporting code within budget and reported monthly. Mayoral games and club championships are held within budget.</t>
  </si>
  <si>
    <t>Community initiatives</t>
  </si>
  <si>
    <t>To promote diversity within the district.</t>
  </si>
  <si>
    <t>Coordinate initiatives for senior citizens, children, the disabled and gender interest groups.</t>
  </si>
  <si>
    <t>Elderly Forum, correlation between LAC, DAC &amp; the cluster, cultural events, HIV/AIDS and Disability Awareness Campaigns</t>
  </si>
  <si>
    <t xml:space="preserve">4 elderly forums, 5 cultural events, 3 disability awareness campaigns, </t>
  </si>
  <si>
    <t>Special programmes are in existence in all 5 LMs.</t>
  </si>
  <si>
    <t>1 elderly forum held, HIV/AIDS coordinator is appointed, 2 cultural events are held, progress reporting to Portfolio Committee</t>
  </si>
  <si>
    <t>1 elderly forum held, programme planning and implementation is done together with the DoH, 3 cultural events held, 1 awareness campaign for disabilities, progress reporting to Portfolio Committee</t>
  </si>
  <si>
    <t>1 elderly forum held, 1 awareness campaign for disabilities, progress reporting to Portfolio Committee</t>
  </si>
  <si>
    <t>Youth development</t>
  </si>
  <si>
    <t>To create an environment for the holistic development of the youth.</t>
  </si>
  <si>
    <t>Relaunch the youth Council and facilitate programmes to enhance academic, social and experiential development of the youth</t>
  </si>
  <si>
    <t>YSAWID members capacity buildiing YSAWID dialogue, Identification of skills demand, Promotion and creation of a culture of voluntarism. Back-to-school campaign, Career guidance and exhibitions, Community bursaries, CUBA bursaries, Sports against crime, Youth Indaba in crime and workshops, Youth contractor database development, Training of youth in contractor development, Agricultural mentorship, Youth day celebration, Beauty pageant</t>
  </si>
  <si>
    <t>Youth Council involving LMs is established and sits once per quarter. Re-establishment of YSAWID</t>
  </si>
  <si>
    <t>Resolutions of Youth Council are presented to Social Services Portfolio Committee. YSAWID is relaunched as part of the Youth Council (with Terms of Reference adopted by the Youth Council</t>
  </si>
  <si>
    <t>Resolutions of Youth Council are presented to Social Services Portfolio Committee</t>
  </si>
  <si>
    <t>Number of schools that received support from the back-to-school programme</t>
  </si>
  <si>
    <t xml:space="preserve">10 schools are visited and supported by the  back-to-school campaign. </t>
  </si>
  <si>
    <t>2 schools are identified per LM in accordance with the Youth policy. Item is tabled for approval by Portfolio Committee.</t>
  </si>
  <si>
    <t>10 schools are visited and supported as per provisions of the Youth policy. Report is tabled for acceptance by Portfolio Committee.</t>
  </si>
  <si>
    <t>Number of students that have been awarded bursaries timeously.</t>
  </si>
  <si>
    <t>83 learners received bursaries</t>
  </si>
  <si>
    <t>Advertisements and shortlisting is concluded in line with the Public bursary policy</t>
  </si>
  <si>
    <t>Bursary are awarded and institutions are paid within budget.</t>
  </si>
  <si>
    <t>Total number of learners who attended career guidance exhibitions  conducted in accordance with the stiuplations of the Department of Education.</t>
  </si>
  <si>
    <t>Career guidance and exhibitions have reached the following number of learners 780 at Kokstad, 2065 at uMzimkhulu, 1645 at uBuhlebezwe and 1287 at Ingwe &amp; kwaSani</t>
  </si>
  <si>
    <t>Career exhibitions for Grade 11 &amp; 12 targeting 3813 Learners</t>
  </si>
  <si>
    <t>Career exhibitions for Grade 9 &amp; 10 targeting 2542 Learners</t>
  </si>
  <si>
    <t>10% increase of youth participating in sport activities. 20% increase of youth attending the Youth Indaba. Youth day celebration is held.</t>
  </si>
  <si>
    <t>Baseline of youth participation in sport is reported to ManCo. 10% increase of youth participation in netball and soccer.</t>
  </si>
  <si>
    <t>20% increase of youth attendance in the Youth Indaba.</t>
  </si>
  <si>
    <t>Youth day celebration is held in June.</t>
  </si>
  <si>
    <t>Database matchiing the set criteria.</t>
  </si>
  <si>
    <t>Selection guidelines and criteria for eligible candidates are approved by the Social Support Porfolio Committee</t>
  </si>
  <si>
    <t>Database is developed in accordance with the approved guidelines.</t>
  </si>
  <si>
    <t>Number of youth trained and mentored</t>
  </si>
  <si>
    <t xml:space="preserve">5 youth agriculture trainees from the database are trained in each LM. </t>
  </si>
  <si>
    <t>IDP/PMS</t>
  </si>
  <si>
    <t>Integrated Development Planning</t>
  </si>
  <si>
    <t>To review and update the IDP as per the MSA</t>
  </si>
  <si>
    <t>By adhering to all the legislative prescripts governing the formulation of IDP's.</t>
  </si>
  <si>
    <t xml:space="preserve">IDP Review </t>
  </si>
  <si>
    <t>Reviewed IDP submitted to Council in accordance with the prescribed timeframes.</t>
  </si>
  <si>
    <t>Approved IDP in existence. AG's comments on performance measures of the IDP are being attended to.</t>
  </si>
  <si>
    <t>Framework and process plan submitted to Portfolio Committee and then to DCOGTA and Council.</t>
  </si>
  <si>
    <t>Analysis, prioritising and setting of objectives</t>
  </si>
  <si>
    <t>Draft IDP, strategies and projects are complete and reported to MM.</t>
  </si>
  <si>
    <t>Final draft IDP is submitted to Council for adoption and DCOGTA.</t>
  </si>
  <si>
    <t>Organisational performance management</t>
  </si>
  <si>
    <t>To ensure that there is accountability for planned performance targets.</t>
  </si>
  <si>
    <t>Continuous monitoring and evaluation of planned service delivery targets.</t>
  </si>
  <si>
    <t>Quarterly Performance reports</t>
  </si>
  <si>
    <t>4 quarterly reports submitted on time to ExCo</t>
  </si>
  <si>
    <t>4 reports</t>
  </si>
  <si>
    <t>1 report in accordance with relevant legilsative prescripts and AG's recommendations.</t>
  </si>
  <si>
    <t xml:space="preserve">PMS Policy review </t>
  </si>
  <si>
    <t xml:space="preserve">To review the PMS to remain relevant to the municipality. </t>
  </si>
  <si>
    <t>PMS / SDBIP review</t>
  </si>
  <si>
    <t xml:space="preserve">1 report submitted to Council </t>
  </si>
  <si>
    <t>1 report</t>
  </si>
  <si>
    <t>PMS reviewed and reported to ExCo. 1 performance report submitted to Council in accordance with relevant legilsative prescripts and AG's recommendations.</t>
  </si>
  <si>
    <t>Final draft SDBIP is presented to ExCo and then Council for adoption. Performance Agreements are signed by all HoDs as per legislation and Regulations.</t>
  </si>
  <si>
    <t>Annual reporting</t>
  </si>
  <si>
    <t>To ensure that the annual report is submitted on time to the AG, National Treasury and to COGTA</t>
  </si>
  <si>
    <t>Submitting the first draft  by the 31 August and the final draft by the 31 January of each financial year.</t>
  </si>
  <si>
    <t>Annual Report preparation</t>
  </si>
  <si>
    <t>Total number of reports submitted</t>
  </si>
  <si>
    <t>Annual report submitted as prescribed</t>
  </si>
  <si>
    <t>2011/12 Annual report submitted as prescribed</t>
  </si>
  <si>
    <t>DEVELOPMENT PLANING</t>
  </si>
  <si>
    <t xml:space="preserve">Development and Planning, GIS and Environmental Management  </t>
  </si>
  <si>
    <t xml:space="preserve">To create functional Urban centres </t>
  </si>
  <si>
    <t xml:space="preserve">Develop detailed and implementable Urban Plans </t>
  </si>
  <si>
    <t xml:space="preserve">Completion of Bulwer Detailed Urban Plan </t>
  </si>
  <si>
    <t xml:space="preserve">A complete Urban Regeneration Plan </t>
  </si>
  <si>
    <t>SEDP</t>
  </si>
  <si>
    <t>Nil</t>
  </si>
  <si>
    <t>Service provider is appointed in accordance with the SCM policy and procedures.</t>
  </si>
  <si>
    <t xml:space="preserve">Phase 1, Inception Report &amp; Status Quo </t>
  </si>
  <si>
    <t>Phase 2, Concept and draft URP Framework Plan</t>
  </si>
  <si>
    <t xml:space="preserve">Phase 3 &amp; 4, Framework Implementation and Approval </t>
  </si>
  <si>
    <t xml:space="preserve">Preparation of Umngeni Farm Precinct Plan </t>
  </si>
  <si>
    <t>A complete Precinct plan for Umngeni</t>
  </si>
  <si>
    <t>TORs are prepared and appointment process is started.</t>
  </si>
  <si>
    <t xml:space="preserve">Service provider is appointed in accordance with the SCM policy and procedures and inception report is tabled. </t>
  </si>
  <si>
    <t>Technical Survey and  Analysis</t>
  </si>
  <si>
    <t xml:space="preserve">Concept Design and Framework </t>
  </si>
  <si>
    <t xml:space="preserve">Underberg Dam Park up grade </t>
  </si>
  <si>
    <t xml:space="preserve">Underberg Dam infrrastructure development </t>
  </si>
  <si>
    <t>Progress reports are tabled to Portfolio Committee.</t>
  </si>
  <si>
    <t>Infrastructure upgrade is complete.</t>
  </si>
  <si>
    <t xml:space="preserve">Kokstad Sport Complex </t>
  </si>
  <si>
    <t>Sport Complex Designs</t>
  </si>
  <si>
    <t xml:space="preserve">Detailed Business Plan in Place </t>
  </si>
  <si>
    <t>Draft Business Pan</t>
  </si>
  <si>
    <t>Final Plan and funding is sourced for implementation.</t>
  </si>
  <si>
    <t>Continuous</t>
  </si>
  <si>
    <t xml:space="preserve">Planning and property opportunity identification </t>
  </si>
  <si>
    <t xml:space="preserve">Planning and property conference </t>
  </si>
  <si>
    <t xml:space="preserve">Conference held </t>
  </si>
  <si>
    <t>Conference  arrangements are concluded and reported to the MM.</t>
  </si>
  <si>
    <t>Conference is held within specifications.</t>
  </si>
  <si>
    <t xml:space="preserve">Application of resolution </t>
  </si>
  <si>
    <t xml:space="preserve">To improve functionality of Secondary Nodes </t>
  </si>
  <si>
    <t>Develop detailed and implementable secondary nodes</t>
  </si>
  <si>
    <t>Planning of Secondary Nodes</t>
  </si>
  <si>
    <t>Detailed plans for Secondary Nodes are complete</t>
  </si>
  <si>
    <t>Secondary Nodes are prioritised.</t>
  </si>
  <si>
    <t>Inception report is presented to Portfolio Committee.</t>
  </si>
  <si>
    <t>Phase 2, Status Quo and Draft Concept reported to Portfolio Committee.</t>
  </si>
  <si>
    <t xml:space="preserve">To create Sustainable Rural livelihoods </t>
  </si>
  <si>
    <t>Source Funding</t>
  </si>
  <si>
    <t xml:space="preserve">Rural Nodes Plans </t>
  </si>
  <si>
    <t xml:space="preserve">Secure Funding </t>
  </si>
  <si>
    <t xml:space="preserve">Nil </t>
  </si>
  <si>
    <t>Rural Service Nodes are prioritised and Business Plan is prepared.</t>
  </si>
  <si>
    <t>Service provider is appointed in accordance with the SCM policy and procedures upon securing of funds.</t>
  </si>
  <si>
    <r>
      <t>Inception Report is tabled to the Portfolio Committee (</t>
    </r>
    <r>
      <rPr>
        <i/>
        <sz val="11"/>
        <color indexed="8"/>
        <rFont val="Arial Narrow"/>
        <family val="2"/>
      </rPr>
      <t>Subject to availability of funding</t>
    </r>
    <r>
      <rPr>
        <sz val="11"/>
        <color indexed="8"/>
        <rFont val="Arial Narrow"/>
        <family val="2"/>
      </rPr>
      <t>)</t>
    </r>
  </si>
  <si>
    <r>
      <t>Phase 2, Status Quo and Draft Concept reported to Portfolio Committee (</t>
    </r>
    <r>
      <rPr>
        <i/>
        <sz val="11"/>
        <color indexed="8"/>
        <rFont val="Arial Narrow"/>
        <family val="2"/>
      </rPr>
      <t>Subject to availability of funding</t>
    </r>
    <r>
      <rPr>
        <sz val="11"/>
        <color indexed="8"/>
        <rFont val="Arial Narrow"/>
        <family val="2"/>
      </rPr>
      <t>).</t>
    </r>
  </si>
  <si>
    <t>To have sound Development Administration Systems.</t>
  </si>
  <si>
    <t xml:space="preserve">Implement the AFMS and Capacity Building </t>
  </si>
  <si>
    <t xml:space="preserve">AFMS implementation and capacity building </t>
  </si>
  <si>
    <t>AFMS Functional and improved land administration procedures</t>
  </si>
  <si>
    <t>Compliance with PDA Procedure on applications received and maintenance of AFMS. Progress report is tabled to Portfolio Committee.</t>
  </si>
  <si>
    <t>To improve quality of GIS data and operational systems</t>
  </si>
  <si>
    <t xml:space="preserve">Data survey collection and system improvement </t>
  </si>
  <si>
    <t xml:space="preserve">Data management system update </t>
  </si>
  <si>
    <t xml:space="preserve">More accurate and updated GIS </t>
  </si>
  <si>
    <t>GIS website upgraded  from intranet to Internet</t>
  </si>
  <si>
    <t>Licences are renewed.</t>
  </si>
  <si>
    <t xml:space="preserve">GIS website is enhanced and updated. </t>
  </si>
  <si>
    <t xml:space="preserve">Continuous Data update. </t>
  </si>
  <si>
    <t xml:space="preserve">To protect and conserve the environment </t>
  </si>
  <si>
    <t>Develop appropriate environmental management tools and public capacity building programmes</t>
  </si>
  <si>
    <t xml:space="preserve">Develop Strategic Environmental Assessment Plan </t>
  </si>
  <si>
    <t xml:space="preserve">Draft SEA in Place </t>
  </si>
  <si>
    <t xml:space="preserve">Phase 2, Status Quo report  is presented to Portfolio Committee. </t>
  </si>
  <si>
    <t>Phase 3,Environmental Analysis is presented to Portfolio Committee.</t>
  </si>
  <si>
    <t xml:space="preserve">Climate Change Response Strategy </t>
  </si>
  <si>
    <t xml:space="preserve">Climate change Response strategy </t>
  </si>
  <si>
    <t>Finalization of TORs and Appointment of Service Provider</t>
  </si>
  <si>
    <t>Phase 2, Status Quo report  is presented to Portfolio Committee.</t>
  </si>
  <si>
    <t>Phase 3, Strategy is developed and progress  is presented to Portfolio Committee.</t>
  </si>
  <si>
    <t>Environmental Public Participation</t>
  </si>
  <si>
    <t>Concept document development and theme approval.</t>
  </si>
  <si>
    <t>Publication is printed.</t>
  </si>
  <si>
    <t xml:space="preserve"> 2 Public Particpation workshops </t>
  </si>
  <si>
    <t xml:space="preserve">DISASTER MANAGEMENT </t>
  </si>
  <si>
    <t xml:space="preserve">Disaster Management </t>
  </si>
  <si>
    <t xml:space="preserve">To report to Cogta on monthly basis on progress made towards construction of the Disaster Management Centre </t>
  </si>
  <si>
    <t xml:space="preserve">Develop monthly reports </t>
  </si>
  <si>
    <t xml:space="preserve">Disaster Management Centre </t>
  </si>
  <si>
    <t>No of progress reports submitted to relevant stakeholders (COGTA, Section 80 Com)</t>
  </si>
  <si>
    <t xml:space="preserve">30% construction </t>
  </si>
  <si>
    <t xml:space="preserve">3 progress reports submitted </t>
  </si>
  <si>
    <t>3 progress reports submitted and final close-out M&amp;E Report</t>
  </si>
  <si>
    <t xml:space="preserve">Acquisition of the Disaster Management Information and Communication System </t>
  </si>
  <si>
    <t>Prepare Specification; Advertise through SCM</t>
  </si>
  <si>
    <t xml:space="preserve">Disaster Relief Material </t>
  </si>
  <si>
    <t>Installed systems in DMC</t>
  </si>
  <si>
    <t xml:space="preserve">Terms of Reference are developed </t>
  </si>
  <si>
    <t xml:space="preserve">Concluded advertising and stakeholder engagement through Supply Chain Management Processes.  </t>
  </si>
  <si>
    <t>The System is acquired.</t>
  </si>
  <si>
    <t xml:space="preserve">System installed and commissioned </t>
  </si>
  <si>
    <t xml:space="preserve">To approve the reviewed  Disaster Management Plan  </t>
  </si>
  <si>
    <t xml:space="preserve">Table the plan to EXCO for adoption </t>
  </si>
  <si>
    <t xml:space="preserve">Approved Disaster Management Plan </t>
  </si>
  <si>
    <t xml:space="preserve">Adopted  Disaster Management Plan adopted by Council </t>
  </si>
  <si>
    <t xml:space="preserve">Reviewed  and adopted plan </t>
  </si>
  <si>
    <t xml:space="preserve">Disaster Management Plan submitted to EXCO and Council for approval </t>
  </si>
  <si>
    <t>Progress on implementation is reported to Portfolio Committee, monthly and quarterly to ExCo.</t>
  </si>
  <si>
    <t xml:space="preserve">To conduct 12  Community Awareness campaigns on Disaster Management </t>
  </si>
  <si>
    <t xml:space="preserve">Identify areas that are prone to disasters </t>
  </si>
  <si>
    <t xml:space="preserve">Disaster Management Awareness Campaigns </t>
  </si>
  <si>
    <t xml:space="preserve">12 awareness campaigns succesfully conducted </t>
  </si>
  <si>
    <t>12 Awareness Camapaigns</t>
  </si>
  <si>
    <t xml:space="preserve">3 Disaster Management Awareness Campaigns  </t>
  </si>
  <si>
    <t xml:space="preserve">To ensure participation of all relevant Disaster Management Stakeholders </t>
  </si>
  <si>
    <t xml:space="preserve">To convene Disaster Management Advisory Forum </t>
  </si>
  <si>
    <t xml:space="preserve">Disaster Management Advisory Forum </t>
  </si>
  <si>
    <t>4 Disaster Management Forum meetings held with signed attendance registers by stakeholders</t>
  </si>
  <si>
    <t>4 Disaster Management Forum meetings</t>
  </si>
  <si>
    <t xml:space="preserve">1 DMAF is convened to plan and ensure prevention and mitigation of potential disaster as outlined in DMP.  </t>
  </si>
  <si>
    <t xml:space="preserve">Response to Disasters and incidents </t>
  </si>
  <si>
    <t>NIL</t>
  </si>
  <si>
    <t xml:space="preserve">Turn around time to reported disaster incidents </t>
  </si>
  <si>
    <t xml:space="preserve">5hrs </t>
  </si>
  <si>
    <t>To ensure effective response for the assessment of Disasters/ Incidents</t>
  </si>
  <si>
    <t xml:space="preserve">Respond to all the reported disasters/ incidents </t>
  </si>
  <si>
    <t>% of incidents/disasters reported that are attended to.</t>
  </si>
  <si>
    <t>100% response to reported disasters</t>
  </si>
  <si>
    <t>To facilitate the Acquisition of Disaster Relief  Material</t>
  </si>
  <si>
    <t xml:space="preserve">Prepare Specification and do inventory and prepare stock management reports monthly  </t>
  </si>
  <si>
    <t xml:space="preserve">Disaster Management Relief </t>
  </si>
  <si>
    <t xml:space="preserve">Number of stock/invetory reports </t>
  </si>
  <si>
    <t>Relief Material available on stock</t>
  </si>
  <si>
    <t>Specification and  advertising is concluded within the SCM policy and procedures</t>
  </si>
  <si>
    <t xml:space="preserve">Relief material is acquired and 3 stock reports are produced. </t>
  </si>
  <si>
    <t xml:space="preserve"> 3 stock reports </t>
  </si>
  <si>
    <t>Installation of Lightning Arrestors Infrastructure on rural homesteads</t>
  </si>
  <si>
    <t>Appoint a Service Provider to do the installations.</t>
  </si>
  <si>
    <t xml:space="preserve">Lightning arrestors </t>
  </si>
  <si>
    <t xml:space="preserve">Number of erected Lightning arrestors </t>
  </si>
  <si>
    <t xml:space="preserve">Assessment report of priority areas </t>
  </si>
  <si>
    <t>50 Lightning Arrestors are installed</t>
  </si>
  <si>
    <t>Procurement of Volunteer  uniforms/ Protective Clothing</t>
  </si>
  <si>
    <t xml:space="preserve">Prepare Specification  </t>
  </si>
  <si>
    <t xml:space="preserve">Protective Clothing </t>
  </si>
  <si>
    <t>Protective Clothing is procured for volunteers</t>
  </si>
  <si>
    <t xml:space="preserve">Established Volunteer Unit  </t>
  </si>
  <si>
    <t>Volunteers' Protective Clothing is issued. Progress is reported to the Portfolio Committee.</t>
  </si>
  <si>
    <t>Volunteers are utilised. Progress is reported to the Portfolio Committee.</t>
  </si>
  <si>
    <t>To continuously update the database</t>
  </si>
  <si>
    <t>Verification of volunteers through quarterly meetings</t>
  </si>
  <si>
    <t xml:space="preserve">Volunteer database </t>
  </si>
  <si>
    <t xml:space="preserve">NIL </t>
  </si>
  <si>
    <t>An updated Volunteer Database</t>
  </si>
  <si>
    <t>Volunteers database is updated and reported to Portfolio Committee quarterly.</t>
  </si>
  <si>
    <t>To review the Disaster Management Framework</t>
  </si>
  <si>
    <t>Appoint service provider to conduct the review.</t>
  </si>
  <si>
    <t xml:space="preserve">Disaster Management Framework </t>
  </si>
  <si>
    <t>The reviewed Disaster Management Framework is approved by Council.</t>
  </si>
  <si>
    <t>Disaster Management Framework</t>
  </si>
  <si>
    <t>Information Sharing Workshops are conducted with relevant stakeholders and reported to the Portfolio Committee.</t>
  </si>
  <si>
    <t>Draft Framework is tabled to ExCo.</t>
  </si>
  <si>
    <t>Submission of Reviewed Framework to Council for Approval</t>
  </si>
  <si>
    <t>(SALGA) KZN Games</t>
  </si>
  <si>
    <t>Strategies</t>
  </si>
  <si>
    <t>Revenue management</t>
  </si>
  <si>
    <t>To reduce municipal debts.</t>
  </si>
  <si>
    <t>Collection of outstanding debts.</t>
  </si>
  <si>
    <t>Percentage debt collection ratio.</t>
  </si>
  <si>
    <t>BTO</t>
  </si>
  <si>
    <t>To enhance revenue</t>
  </si>
  <si>
    <t>Billing of consumers who are receiving services</t>
  </si>
  <si>
    <t>Monthly reports on: (1) New Water Meter Connections (2) Faulty Meters (3) Location of Meters</t>
  </si>
  <si>
    <t>NONE</t>
  </si>
  <si>
    <t>3 Monthly Reports from the Water Services Operations unit and the Finance Revenue section reporting on (1) New Water Meter Connections (2) Faulty Meters (3) Location of Meters</t>
  </si>
  <si>
    <t>Budgeting and Reporting</t>
  </si>
  <si>
    <t>To prepare the budget for the municipality in full compliance with legislative prescripts.</t>
  </si>
  <si>
    <t>Budget preparation will be in accordance with IDP priorities.</t>
  </si>
  <si>
    <t>Budget preparation, tabling and adoption in accordance with timeframes and format stipulated by the MFMA and Municipal Budgeting Reporting Regulations (MBRR)</t>
  </si>
  <si>
    <t>The final budget adopted by Council by 29 May 2012</t>
  </si>
  <si>
    <t>Budget preparation process tabled to Council by 31 August 2012</t>
  </si>
  <si>
    <t>2013/14 MTREF Revenue Projections are prepared by Finance in the MTREF and circulated to HOD's</t>
  </si>
  <si>
    <t>The first draft budget is tabled by he Mayor to Council by 31 March 2013</t>
  </si>
  <si>
    <t>The final budget is adopted by Council by 30 June 2013</t>
  </si>
  <si>
    <t>To prepare annual financial statements (AFS) that comply with Accounting standards.</t>
  </si>
  <si>
    <t>Report on the financial transactions of the 2011/12 financial year and submit to Auditor General (AG).</t>
  </si>
  <si>
    <t>AFS are prepared in accordance with stipulated timeframes and all Accounting Standards without future material amendment..</t>
  </si>
  <si>
    <t>Compliant AFS are prepared and submitted to the AG by 31 August 2011</t>
  </si>
  <si>
    <t>Compliant AFS are prepared and submitted to the AG by 31 August 2012</t>
  </si>
  <si>
    <t>To review budget related policies such that they remain relevant to the vision of the municipality and compliant to legislation.</t>
  </si>
  <si>
    <t>Percentage progress towards Policy Reviews.</t>
  </si>
  <si>
    <t>90% (Draft Budget related policies reviewed and tabled to Council by 31 March)</t>
  </si>
  <si>
    <t>100% (Draft Budget related policies  reviewed and adopted by Council by 31 May)</t>
  </si>
  <si>
    <t>To report on the implementation of the approved Budget.</t>
  </si>
  <si>
    <t>Monthly reporting in terms of section 71 of the MFMA.</t>
  </si>
  <si>
    <t>Number of MFMA s.71 monthly reports which are tabled to the Planning Committee no later than 10 working days after the end of the month and electronic submitted to the  National Treasury.</t>
  </si>
  <si>
    <t>3 Reports to the Planning Committee and All monthly electronic returns (Signed by CFO &amp; MM) to Treasury as prescribed.</t>
  </si>
  <si>
    <t>To report to Council on the implementation of the budget and the financial state of affairs of the Municipality.</t>
  </si>
  <si>
    <t>Quartely reporting in terms of section s.51(d) of the MFMA.</t>
  </si>
  <si>
    <t>Four section 51(d) reports submitted to Council within 30 days after the end of the quarter.</t>
  </si>
  <si>
    <t>To assess the mid-year budget and performance for the first six months of the financial year.</t>
  </si>
  <si>
    <t>Mid-year reporting in terms of s.72 of the MFMA.</t>
  </si>
  <si>
    <t>The number of reports submitted by MM to the Mayor by 25 January 2013 complying with s.72 of the MFMA.</t>
  </si>
  <si>
    <t>To revise revenue &amp; expenditure adjustments' projections as recommended by the S72 report.</t>
  </si>
  <si>
    <t>Compile an adjustment budget</t>
  </si>
  <si>
    <t>Adjustments budget approved by Council before the 28 February 2013.</t>
  </si>
  <si>
    <t>The adjustment budget is adopted by 28 February 2013</t>
  </si>
  <si>
    <t>To have an asset register for the municipality.</t>
  </si>
  <si>
    <t>Preparation of the asset register will befully compliant with GRAP 17.</t>
  </si>
  <si>
    <t>100% updated and compliant register.</t>
  </si>
  <si>
    <t>25% compliance</t>
  </si>
  <si>
    <t>50% compliance</t>
  </si>
  <si>
    <t>75% compliance</t>
  </si>
  <si>
    <t>100% compliance</t>
  </si>
  <si>
    <t>Supply Chain Management (SCM)</t>
  </si>
  <si>
    <t>To effect the SCM policy in a way that is fair, equitable, transparent, competitive and cost-effective.</t>
  </si>
  <si>
    <t>Improve on SCM systems and eliminate irregular expenditure.</t>
  </si>
  <si>
    <t>Percentage awards of bids that comply with Treasury regulations and SCM Policy</t>
  </si>
  <si>
    <t>Bid procedures were circulated to all HoDs but there are still anomalies in the supply chain.</t>
  </si>
  <si>
    <t>SCM staff and bid committee members are trained. 100% compliance of bid awards.</t>
  </si>
  <si>
    <t>100% compliance of bid awards.</t>
  </si>
  <si>
    <t>Expenditure Management</t>
  </si>
  <si>
    <t>To have an effective system of expenditure control, including procedures for the approval, authorisation, withdrawal and payment of funds</t>
  </si>
  <si>
    <t>Improve Expenditure Management System effectiveness</t>
  </si>
  <si>
    <t>% of Creditor payments made within 30 Days after receiving Invoice.</t>
  </si>
  <si>
    <t>Reconcilliation of accounts and Financial Management System Closure by the 7th Day of the month.</t>
  </si>
  <si>
    <t>1 Monthly Bank Reconcilliation signed by the CFO. 1 Monthly System Closure report.</t>
  </si>
  <si>
    <t>Preparation and Workshoping of a procedure manual to give effect to system processes and alignment to finance Policies</t>
  </si>
  <si>
    <t>Procedure manual was drafted.</t>
  </si>
  <si>
    <t>GRAP Compliant procedure manual is reviewed.</t>
  </si>
  <si>
    <t>Staff in the Expenditure Section are trained on the procedure manual.</t>
  </si>
  <si>
    <t>Forum</t>
  </si>
  <si>
    <t>Cultural Eventes</t>
  </si>
  <si>
    <t>HIV/AIDS</t>
  </si>
  <si>
    <t>Disability</t>
  </si>
  <si>
    <t>TOTAL</t>
  </si>
  <si>
    <t xml:space="preserve">R480,000 for community bursaries. No bursary scheme for CUBA </t>
  </si>
  <si>
    <t>Local economic development</t>
  </si>
  <si>
    <t>To create an enabling environment  for Small Enterprises to operate efficiently  and effectively.</t>
  </si>
  <si>
    <t>Conduct Sectoral SMME Seminars</t>
  </si>
  <si>
    <t>SMME Seminars</t>
  </si>
  <si>
    <t>4 multi-sectoral and multi-dimensional seminars held.</t>
  </si>
  <si>
    <t>Sisonke Development Agency</t>
  </si>
  <si>
    <t>4 seminars</t>
  </si>
  <si>
    <t>1 seminar</t>
  </si>
  <si>
    <t>To support emerging entrepreneurs.</t>
  </si>
  <si>
    <t xml:space="preserve">Support emerging farmers with inputs and mechanization, implement Retail Art and Craft Programme and assist emerging foresters with fire Awareness Campaigns </t>
  </si>
  <si>
    <t>Support to emerging farmers, Retail art and craft hub, Training of crafters and Fire Awareness Campaigns</t>
  </si>
  <si>
    <t>Total percentage spent in supporting emerging farmers.</t>
  </si>
  <si>
    <t>10% expenditure of SMME grant.</t>
  </si>
  <si>
    <t>20% expenditure of SMME grant.</t>
  </si>
  <si>
    <t>30% expenditure of SMME grant.</t>
  </si>
  <si>
    <t>40% expenditure of SMME grant.</t>
  </si>
  <si>
    <t xml:space="preserve">20 Crafters trained on Trend  Design and Product Presentation   </t>
  </si>
  <si>
    <t xml:space="preserve">10 Crafters trained on Trend  Design and Product Presentation   </t>
  </si>
  <si>
    <t>Crafters are identified and selected through a triangulation process.</t>
  </si>
  <si>
    <t>Service provider is appointed in line with the SCM policy and procedures.</t>
  </si>
  <si>
    <t>Operational art and craft hub.</t>
  </si>
  <si>
    <t>Service provider is appointed in line with the SCM policy and procedures. Layout and designs are approved.</t>
  </si>
  <si>
    <t>Shopfitting is complete. Progress is reported to Portfolio Committee.</t>
  </si>
  <si>
    <t>The newly fitted stalls are launched. Progress is reported to Portfolio Committee.</t>
  </si>
  <si>
    <t xml:space="preserve"> </t>
  </si>
  <si>
    <t>4 fire awareness campaigns held.</t>
  </si>
  <si>
    <t>4 campaigns were held</t>
  </si>
  <si>
    <t>1 fire awareness campaign is held and progress report tabled to ExCo.</t>
  </si>
  <si>
    <t>To bridge the gap between informal and formal economy</t>
  </si>
  <si>
    <t>Identification and approval of SMMEs for training on hard and soft skills.</t>
  </si>
  <si>
    <t>Training on technical skills and soft skills.</t>
  </si>
  <si>
    <t>100  SMMEs trained in higher learning institutions</t>
  </si>
  <si>
    <t>To improve coordination and formalize linkages between SDM and business association.</t>
  </si>
  <si>
    <t>Facilitate meetings with business forums.</t>
  </si>
  <si>
    <t>Business forum meetings</t>
  </si>
  <si>
    <t>4 reports to ExCo per annum per identified LM.</t>
  </si>
  <si>
    <t>4 chamber meeting were held.</t>
  </si>
  <si>
    <t>1 Business Chamber coordinating forum held. Report tabled to ExCo.</t>
  </si>
  <si>
    <t xml:space="preserve">To enhance Agricultural Growth and Development. </t>
  </si>
  <si>
    <t>Develop Agricultural Development Strategy and Plan</t>
  </si>
  <si>
    <t>Agric. Development Strategy and Plan</t>
  </si>
  <si>
    <t>Adopted Agric Development  strategy and Plan.</t>
  </si>
  <si>
    <t xml:space="preserve">Advertising  and stakeholder engagement  is concluded through  SCM processes </t>
  </si>
  <si>
    <t>Stakeholder Workshops are complete. Draft Agricultural Development Strategy and Plan are approved by ExCo.</t>
  </si>
  <si>
    <t>Agricultural Development Strategy and Plan are adopted by Council.</t>
  </si>
  <si>
    <t>To support SMMEs</t>
  </si>
  <si>
    <t xml:space="preserve">Provide necessary  support to SMMEs </t>
  </si>
  <si>
    <t>SMME  projects</t>
  </si>
  <si>
    <t>No of SMMEs supported</t>
  </si>
  <si>
    <t>To create tourism  awareness and advance the sustainable tourisim initiatives within the District</t>
  </si>
  <si>
    <t>Facilitate LED and Tourism Forums; establish tourism marketing programme; and support the related  strategies and events.</t>
  </si>
  <si>
    <t xml:space="preserve">LED and Tourism Forum, Marketing of SDM products, Tourism Awareness Campaign, Tourism Signage, Spleshy Fan Music  Festival, Sani2C  and Aloe Festival. </t>
  </si>
  <si>
    <t>4 LED forums held per quarter</t>
  </si>
  <si>
    <t>4 LED forums held</t>
  </si>
  <si>
    <t>1 LED and Tourism coordinating Forum held. Status quo report is compiled.</t>
  </si>
  <si>
    <t>4 marketing inserts in highly recognised publications.</t>
  </si>
  <si>
    <t>4 inserts posted in sector specific publications.</t>
  </si>
  <si>
    <t>Prepare 4  inserts for  inclusion in various publications.</t>
  </si>
  <si>
    <t>4 Inserts posted  in Explore SA, Top Business Portfolio, East Cape Publishers and Country Live Magazine.</t>
  </si>
  <si>
    <t>A tourism website and DVD are developed and approved.</t>
  </si>
  <si>
    <t xml:space="preserve"> Website development, Content management,  Data Collection and Stakeholder consultation completed.</t>
  </si>
  <si>
    <t>Tourism Website is operational and tourism DVD is launched.</t>
  </si>
  <si>
    <t xml:space="preserve">            </t>
  </si>
  <si>
    <t xml:space="preserve">4 tourism awareness campaigns held. </t>
  </si>
  <si>
    <t>3 campaigns were held.</t>
  </si>
  <si>
    <t>1 tourism awareness campaign</t>
  </si>
  <si>
    <t>Developed tourism signage</t>
  </si>
  <si>
    <t>Approved signage audit report  and applications are submitted to the Department of Transport.</t>
  </si>
  <si>
    <t>Signage is manufactured and installed.</t>
  </si>
  <si>
    <t xml:space="preserve">District tourism signage is launched. </t>
  </si>
  <si>
    <t>Number of tourism events held.</t>
  </si>
  <si>
    <t>Task team for Tourism month celebration is constituted. Outputs of meetings reported to Portfolio Committee. Aloe Festival supported.</t>
  </si>
  <si>
    <t>Tourism  Month celebration is held. Sani2c Event supported.</t>
  </si>
  <si>
    <t>Splashy Fen supported.</t>
  </si>
  <si>
    <t>To participate in the recognised TIKZN  exhibitions</t>
  </si>
  <si>
    <t>Attending and participating in all Exhibition Shows</t>
  </si>
  <si>
    <t>Exhibition Shows</t>
  </si>
  <si>
    <t>Number of exhibition shows attended</t>
  </si>
  <si>
    <t>3 exhibition shows attended</t>
  </si>
  <si>
    <t>Exhibition at the  Getaway Show and Soweto Festival. Report tabled to Porfolio Committee.</t>
  </si>
  <si>
    <t>Exhibition at the Tourism Indaba. Report tabled to Portfolio Committee.</t>
  </si>
  <si>
    <t>To provide after care support.</t>
  </si>
  <si>
    <t>Monitor the operations of each  businesse.</t>
  </si>
  <si>
    <t>Ntsikeni Eco Tourism Project and Fodo Rustic Development (Cultural Village)</t>
  </si>
  <si>
    <t xml:space="preserve">   R200 000 + 
R200 000  </t>
  </si>
  <si>
    <t>Effective operations reported on a monthly basis.</t>
  </si>
  <si>
    <t>After care support is provided to Ntsikeni Eco-Tourism Enterprise and Effective operation of the  Fodo Rusttic Development . Monthly progress reports are presented to Portfolio Committee.</t>
  </si>
  <si>
    <t>To secure funding for the advancement of local economic development initiatives.</t>
  </si>
  <si>
    <t>Develop business plans for application for funding in support of prospective projects.</t>
  </si>
  <si>
    <t>20 projects. Ref. Component 5 of this SDBIP</t>
  </si>
  <si>
    <t>Business plans are developed and reported to Portfolio Committee and ExCo.</t>
  </si>
  <si>
    <t>5 business plans are developed and progress is reported to Portfolio Committee monthly and to ExCo quarterly.</t>
  </si>
  <si>
    <t xml:space="preserve">Locality </t>
  </si>
  <si>
    <t>Development and  submittion of  Avi tourism Business  Plan to possible funders.</t>
  </si>
  <si>
    <t xml:space="preserve"> Avitourism Business Plan</t>
  </si>
  <si>
    <t>To facilitate the implementation of  viable Avi Tourism attractions</t>
  </si>
  <si>
    <t>Development of a Transport and Logistics Strategy for Sisonke District Municipality</t>
  </si>
  <si>
    <t>Sisonke Transportation and Logistics Strategy,incorporating air,rail and roads</t>
  </si>
  <si>
    <t>To develop Sisonke Transportation and Logistics Strategy</t>
  </si>
  <si>
    <t>District Wide</t>
  </si>
  <si>
    <t>Provide necessary support to the project</t>
  </si>
  <si>
    <t>Citrus Fruit Production</t>
  </si>
  <si>
    <t>To expand the project by building a nursery to produce additional peach trees</t>
  </si>
  <si>
    <t>uMzimkhulu</t>
  </si>
  <si>
    <t>Monitor the operations of the village and support tourism in the district</t>
  </si>
  <si>
    <t>Hlobani Cultural Village</t>
  </si>
  <si>
    <t>To take over the operations and manage the cultural village</t>
  </si>
  <si>
    <t>Partnership with an existing company that manufactures concrete products</t>
  </si>
  <si>
    <t>Concrete Products Manufacturing</t>
  </si>
  <si>
    <t>To manufacture Concrete Products for the construction of water works</t>
  </si>
  <si>
    <t>uMzimkhulu,Ingwe</t>
  </si>
  <si>
    <t>To support rural communities to manufacture leather goods</t>
  </si>
  <si>
    <t>Rural Technology Centre</t>
  </si>
  <si>
    <t>To establish a Rural Technology Centre</t>
  </si>
  <si>
    <t>Ingwe</t>
  </si>
  <si>
    <t>Conduct a feasibility study</t>
  </si>
  <si>
    <t>Animal Feeds Plant in Sisonke</t>
  </si>
  <si>
    <t>To  establish an Animal Feeds Plant in the district</t>
  </si>
  <si>
    <t>Pilot project designed as a medium-size off season vegetable farming unit</t>
  </si>
  <si>
    <t>Sisonke Hydroponic Farming Programme</t>
  </si>
  <si>
    <t>To establish a Sisonke Hydroponic Farming Programme</t>
  </si>
  <si>
    <t>uBuhlebezwe</t>
  </si>
  <si>
    <t>Conceptual architectural designs for Business Hives for commercial activity</t>
  </si>
  <si>
    <t>Business Hives Designs</t>
  </si>
  <si>
    <t>To create an enabling environment for small businesses to function efficiently and effectively</t>
  </si>
  <si>
    <t>KwaSani,uMzimkhulu</t>
  </si>
  <si>
    <t>Audit of land in the district for industrialisation</t>
  </si>
  <si>
    <t>Industrial Land Audit in Sisonke District Municipality</t>
  </si>
  <si>
    <t>To conduct an Industrial Land Audit in Sisonke</t>
  </si>
  <si>
    <t>To provide the necessary support for the development of the Hub</t>
  </si>
  <si>
    <t>Clothing and Textiles Hub</t>
  </si>
  <si>
    <t>To develop a Clothing and Textile Hub</t>
  </si>
  <si>
    <t>Establish co-ops where each will contribute 25 cows</t>
  </si>
  <si>
    <t>Dairy Farming in Sisonke(Sisonke Share Milk Scheme)</t>
  </si>
  <si>
    <t>To establish a Share-Milk Scheme and Dairy Farming</t>
  </si>
  <si>
    <t>Partnership with DMT Co-operative</t>
  </si>
  <si>
    <t>Sisonke Essential Oils Project</t>
  </si>
  <si>
    <t>To establish a Sisonke Essential Oils Project</t>
  </si>
  <si>
    <t>Monitor the operations of the park and develop it into a Special Economic Zone</t>
  </si>
  <si>
    <t>Texas Valley state owned farm</t>
  </si>
  <si>
    <t>To manage and develop Texas Valley into SDA`s own Agri-Park</t>
  </si>
  <si>
    <t>Establish Hydroponics technology and manage accomodation and game farm</t>
  </si>
  <si>
    <t>Inyala Valley State Farm</t>
  </si>
  <si>
    <t>To manage and provide after-care of the Inyala Valley state farm</t>
  </si>
  <si>
    <t>Wood Processing Strategy</t>
  </si>
  <si>
    <t>Wood Processing Strategy incorporating the revival of Swamills in Sisonke</t>
  </si>
  <si>
    <t>To revive Sawmills in Sisonke and develop a Wood processing Strategy</t>
  </si>
  <si>
    <t>Business Retention and Expansion Strategy</t>
  </si>
  <si>
    <t>Business Retention and Expansion Programme</t>
  </si>
  <si>
    <t>To develop a Business Retention and Expansion Programme in Sisonke</t>
  </si>
  <si>
    <t>Economic Infrastructure backlog study</t>
  </si>
  <si>
    <t>Economic Infrastructure backlog Study</t>
  </si>
  <si>
    <t>To develop a study on Economic Infrastructure backlog in Sisonke</t>
  </si>
  <si>
    <t>Partnership with Makhoba Trust</t>
  </si>
  <si>
    <t>Makhoba Trust</t>
  </si>
  <si>
    <t>To support Makhoba Trust for the acquisition of Silos and maize massification</t>
  </si>
  <si>
    <t>Kokstad</t>
  </si>
  <si>
    <t>Development of purpose world-class biult structures to support tourism in the district</t>
  </si>
  <si>
    <t>Sisonke Cultural Village and Heritage Precinct</t>
  </si>
  <si>
    <t>To estabish Sisonke Cultural Village Precinct,incorporating Conference Centre and accomodation</t>
  </si>
  <si>
    <t>uBuhlebezwe Local Municipality</t>
  </si>
  <si>
    <t xml:space="preserve">                                             Environmental Health </t>
  </si>
  <si>
    <t>To gazette Municipal Health By-laws</t>
  </si>
  <si>
    <t xml:space="preserve">Hand-over to Corporate Services for gazetting </t>
  </si>
  <si>
    <t xml:space="preserve">Municipal Health Services By-laws </t>
  </si>
  <si>
    <t>Gazetted Municipal Health By-laws</t>
  </si>
  <si>
    <t>Approved By laws</t>
  </si>
  <si>
    <t>Municipal Health by laws are gazetted</t>
  </si>
  <si>
    <t>Enforcement of Municipal Health Bylaws is reported to ExCo.</t>
  </si>
  <si>
    <t xml:space="preserve">To monitor water quality by taking sets of samples for analysis </t>
  </si>
  <si>
    <t xml:space="preserve">Analyse water samples in the laboratories </t>
  </si>
  <si>
    <t xml:space="preserve">Water Quality Monitoring </t>
  </si>
  <si>
    <t>200 water samples taken for analysis</t>
  </si>
  <si>
    <t>50 Water samples taken for analysis. Reports are submitted to water services for noting and/or interventions.</t>
  </si>
  <si>
    <t xml:space="preserve">To ensure that inspections of business premises are carried out on premises   </t>
  </si>
  <si>
    <t xml:space="preserve">Conduct inspections </t>
  </si>
  <si>
    <t xml:space="preserve">Surveillance of business premises </t>
  </si>
  <si>
    <t xml:space="preserve">200 business premises inspected </t>
  </si>
  <si>
    <t>200 business premises inspected</t>
  </si>
  <si>
    <t>50 inspections conducted and compliance with relevant legislation is reported.</t>
  </si>
  <si>
    <t>To conduct   Cleanup Campaigns</t>
  </si>
  <si>
    <t xml:space="preserve">To partner with Local Municipalities and relevant stakeholders </t>
  </si>
  <si>
    <t xml:space="preserve">Clean-up Campaigns </t>
  </si>
  <si>
    <t>4 Cleanup Campaigns annually</t>
  </si>
  <si>
    <t>4 Cleanup Campaigns</t>
  </si>
  <si>
    <t>Cleanup Campaign and reported to Portfolio Committee</t>
  </si>
  <si>
    <t xml:space="preserve">To conduct  Health and Hygiene Awareness Campaigns </t>
  </si>
  <si>
    <t xml:space="preserve">Render workshops to communties on health and hygiene </t>
  </si>
  <si>
    <t xml:space="preserve">Health and Hygiene Awareness Campaigns </t>
  </si>
  <si>
    <t>12 health and hygiene awareness campaigns conducted</t>
  </si>
  <si>
    <t>12 campaigns conducted</t>
  </si>
  <si>
    <t xml:space="preserve">3 Health and Hygiene Awareness Campaigns. Monthly reports to Portfolio Committee </t>
  </si>
  <si>
    <t>To manage, control and monitor exhumations and reburial or  disposal of human remains</t>
  </si>
  <si>
    <t>Process all  requests for exhumation, reburial and pauper with relevant stakeholders.</t>
  </si>
  <si>
    <t xml:space="preserve">Disposal of Human Remains </t>
  </si>
  <si>
    <t>100% processing of exhumations,  reburial and pauper burial</t>
  </si>
  <si>
    <t xml:space="preserve">100% of requests received are processed and reported. </t>
  </si>
  <si>
    <t>To conduct Greenest Municipality  Competition</t>
  </si>
  <si>
    <t xml:space="preserve">Work with all Local Municipalities to participate in the Competitions </t>
  </si>
  <si>
    <t>Greenest Municipal Competition</t>
  </si>
  <si>
    <t>Realisation of Greenest Town Competition</t>
  </si>
  <si>
    <t>SDM coordinated in the Greenest Town Competition</t>
  </si>
  <si>
    <t>Entry forms are drafted and competition criteria  are submitted to LMs</t>
  </si>
  <si>
    <t>Competition is held within budget. Report is tabled to Portfolio Committee</t>
  </si>
  <si>
    <t>Proposals are submitted by winning LMs and progress report is tabled to the Portfolio Committee</t>
  </si>
  <si>
    <t>To ensure food safety by street traders</t>
  </si>
  <si>
    <t xml:space="preserve">Workshop street traders on food safety </t>
  </si>
  <si>
    <t xml:space="preserve">Food Safety </t>
  </si>
  <si>
    <t>No of workshops conducted to Street Traders  on food handling</t>
  </si>
  <si>
    <t>Workshops conducted to street traders</t>
  </si>
  <si>
    <t>Conduct 2 Workshops to Street Traders on food handling, Health and Hygiene</t>
  </si>
  <si>
    <t xml:space="preserve">To ensure the Municipal Health Services Forum Convenes quarterly </t>
  </si>
  <si>
    <t xml:space="preserve">Convene Municipal Health Services Forum </t>
  </si>
  <si>
    <t xml:space="preserve">Municipal Health Services Forum </t>
  </si>
  <si>
    <t xml:space="preserve">Frequency of Municipal Health Services Forums (MHSF)  held </t>
  </si>
  <si>
    <t xml:space="preserve">Municipal Health Services Forum convened to plan and ensure prevention and mitigation of potential diseases.  </t>
  </si>
  <si>
    <t>Annual Target</t>
  </si>
  <si>
    <t>4 Sporting Events hosted/participated in timeously</t>
  </si>
  <si>
    <t xml:space="preserve"> Indigenous games,</t>
  </si>
  <si>
    <t>Mayoral Cup</t>
  </si>
  <si>
    <t>Club Championships</t>
  </si>
  <si>
    <t>2012/13</t>
  </si>
  <si>
    <t>12 Monthly Reports</t>
  </si>
  <si>
    <t>1 Final budget adopted by Council by 29 May 2012</t>
  </si>
  <si>
    <t>Budget related policies  reviewed and adopted by Council by 31 May</t>
  </si>
  <si>
    <t>4 MFMA s52(d) Quartely Reports tabled to Council</t>
  </si>
  <si>
    <t>1 Mid-Year Report Submitted to Mayor by MM</t>
  </si>
  <si>
    <t>Mid-Year Report Submitted interms of s.72 of the MFMA</t>
  </si>
  <si>
    <t>100% of Creditor payments made within 30 Days after receiving Invoice.</t>
  </si>
  <si>
    <t>12 Monthly Reconcilliation of accounts and Financial Management System Closure by the 7th Day of the month.</t>
  </si>
  <si>
    <t>1 Procedure Manual Prepared &amp; Worshopped</t>
  </si>
  <si>
    <t>100% awards of bids complying with Treasury regulations and SCM Policy</t>
  </si>
  <si>
    <t>4 Quartely Reports presented to the Provincial Aids Council</t>
  </si>
  <si>
    <t>Office administration programmes are identified and availed to support staff within the office of the Mayor and other political offices.</t>
  </si>
  <si>
    <t>All secretaries from political offices are workshopped and participate in Secretaries' Conference</t>
  </si>
  <si>
    <t>12 Monthly reports to the Mayor regarding progress in implementing the ExCo and Council resolutions.</t>
  </si>
  <si>
    <t>4 Mayoral Izimbizo held and reported to Council</t>
  </si>
  <si>
    <t>12 Monthly Progress Reports reported to portfolio committees</t>
  </si>
  <si>
    <t>Progress against Occupational Health &amp; Safety plan is presented to ExCo quarterly.</t>
  </si>
  <si>
    <t>WSP Submitted before 30 June and Training is conducted according to the training plan.</t>
  </si>
  <si>
    <t xml:space="preserve">1 Human Resources Plan approved by ExCo. </t>
  </si>
  <si>
    <t>Approval of updated job descriptions and submission to the Job Evaluation Unit cluster.</t>
  </si>
  <si>
    <t>1 Disaster Recovery Plan and 1 Business Continuity plan approved by ExCo.</t>
  </si>
  <si>
    <t>R1 100 000</t>
  </si>
  <si>
    <t>4 Quartely Resolutions of the Youth Council are presented to Social Services Portfolio Committee</t>
  </si>
  <si>
    <t>Bursaries are awarded and institutions are paid within budget.</t>
  </si>
  <si>
    <t>2 Career Exhibitions held targeting 6355 Learners</t>
  </si>
  <si>
    <t>R200 000 + 
R480 000</t>
  </si>
  <si>
    <t>Processing of Payments to the 'Cuba Medial School' as per the documentation received. Award an payment of community bursaries to learners as per the set criteria.</t>
  </si>
  <si>
    <t>Prepare advert inviting applications</t>
  </si>
  <si>
    <t>Closing for submissions &amp; short listing</t>
  </si>
  <si>
    <t>R200 000 for community bursaries. R480 000 bursary scheme for 16 CUBA Cndidates to study Medicine</t>
  </si>
  <si>
    <t>1 Database of youth contractors is developed</t>
  </si>
  <si>
    <t xml:space="preserve">  1 Complete Urban Regeneration Plan </t>
  </si>
  <si>
    <t>A complete Precinct plan for Umngeni is approved</t>
  </si>
  <si>
    <t>Prioritised Infrastucture upgraded</t>
  </si>
  <si>
    <t xml:space="preserve">Upgrade of Prioritised Infrastucture </t>
  </si>
  <si>
    <t xml:space="preserve">1 Detailed Business Plan in Place </t>
  </si>
  <si>
    <t>Detailed plans for Secondary Nodes are completed</t>
  </si>
  <si>
    <t>Funding is for rural Service Nodes is Sourced</t>
  </si>
  <si>
    <t>Public Participation</t>
  </si>
  <si>
    <t xml:space="preserve">12 progress reports submitted </t>
  </si>
  <si>
    <t xml:space="preserve">5 Hrs Turn around time to reported disaster incidents </t>
  </si>
  <si>
    <t>12 Inventory Reports produced</t>
  </si>
  <si>
    <t>150 Lightning Arrestors are installed</t>
  </si>
  <si>
    <t>Procurement of Protective Clothing for volunteers</t>
  </si>
  <si>
    <t>1 Updated Volunteer Database</t>
  </si>
  <si>
    <t xml:space="preserve">Municipal Health Services Forums (MHSF)  held </t>
  </si>
  <si>
    <t>Support to emerging farmers facilitated.</t>
  </si>
  <si>
    <t>4 emerging farmers supported</t>
  </si>
  <si>
    <t>Identify SMME's for training</t>
  </si>
  <si>
    <t>Developm Training Programe</t>
  </si>
  <si>
    <t>Training of SMME's</t>
  </si>
  <si>
    <t>20 Business plans  developed and reported to Portfolio Committee and ExCo.</t>
  </si>
  <si>
    <t>12 Month;y reports of the Effective operations.</t>
  </si>
  <si>
    <t>Complete Masterplan presented to the Water &amp; Sanitation Committee</t>
  </si>
  <si>
    <t>Removal of identified illegal connections. Quantifiied water losses, water balance after installation of  data loggers &amp; bulk meters and meters read per quarter.</t>
  </si>
  <si>
    <t>8km of sewer lines reduced with overflows in 4 areas.</t>
  </si>
  <si>
    <t>20 Health &amp; Hygiene promotion awareness campaigns held</t>
  </si>
  <si>
    <t>20 Water Conservation promotion / awareness campaigns across the LMs.</t>
  </si>
  <si>
    <t>20 interventions covering all LMs within the district</t>
  </si>
  <si>
    <t>Assets and staff are transferred procedurally</t>
  </si>
  <si>
    <t>15800 Jubs created</t>
  </si>
  <si>
    <t>3 people trained per new contractor appointed.</t>
  </si>
  <si>
    <t>12 Monthly Progress reports on projects implementation.</t>
  </si>
  <si>
    <t>3 Projects completed</t>
  </si>
  <si>
    <t>800 Household benefited from completed projects</t>
  </si>
  <si>
    <t>3 People trained.</t>
  </si>
  <si>
    <t xml:space="preserve">15 jobs created </t>
  </si>
  <si>
    <t xml:space="preserve">1500 people trained </t>
  </si>
  <si>
    <t>1556 jobs created</t>
  </si>
  <si>
    <t xml:space="preserve">778  beneficiaries </t>
  </si>
  <si>
    <t>1200 beneficiaries infrastructure</t>
  </si>
  <si>
    <t xml:space="preserve">6 schemes implemented </t>
  </si>
  <si>
    <t xml:space="preserve">31 schemes implemented </t>
  </si>
  <si>
    <t xml:space="preserve">5 people trained </t>
  </si>
  <si>
    <t>3 emerging contractors appointed f</t>
  </si>
  <si>
    <t>3 Quarterly reports are presented to ExCo.</t>
  </si>
  <si>
    <t>Updated electricity service development plan</t>
  </si>
  <si>
    <t>SISONKE DISTRICT MUNICIPALITY - 2012/ 2013 SDBIP</t>
  </si>
  <si>
    <t>Monthly Projections of Revenue to be Collected per Source</t>
  </si>
  <si>
    <t>Source of Revenue</t>
  </si>
  <si>
    <t xml:space="preserve">Total forecast per year </t>
  </si>
  <si>
    <t>July</t>
  </si>
  <si>
    <t>August</t>
  </si>
  <si>
    <t xml:space="preserve"> Sept</t>
  </si>
  <si>
    <t>October</t>
  </si>
  <si>
    <t>Nov</t>
  </si>
  <si>
    <t xml:space="preserve">Dec </t>
  </si>
  <si>
    <t xml:space="preserve">Jan </t>
  </si>
  <si>
    <t xml:space="preserve">Feb </t>
  </si>
  <si>
    <t>March</t>
  </si>
  <si>
    <t>April</t>
  </si>
  <si>
    <t>May</t>
  </si>
  <si>
    <t>June</t>
  </si>
  <si>
    <t xml:space="preserve">Service charges - Water &amp; Sanitation revenue form tariff billings </t>
  </si>
  <si>
    <t xml:space="preserve">Interest earned - external investments </t>
  </si>
  <si>
    <t>Government grants and subsidies - Capital</t>
  </si>
  <si>
    <t>Government grants and subsidies - Operational</t>
  </si>
  <si>
    <t xml:space="preserve">Sundry Income </t>
  </si>
  <si>
    <t>Total Revenue by Source (Balanced to Cash Flow)</t>
  </si>
  <si>
    <t>FUNDING SOURCE</t>
  </si>
  <si>
    <t>PROJECT NUMBER</t>
  </si>
  <si>
    <t>PROJECT DESCRIPTION</t>
  </si>
  <si>
    <t>WARD</t>
  </si>
  <si>
    <t>NO OF BENEFICIARIES</t>
  </si>
  <si>
    <t>PLANNED START DATE</t>
  </si>
  <si>
    <t>ACTUAL START DATE</t>
  </si>
  <si>
    <t>PLANNED COMPLETION DATE</t>
  </si>
  <si>
    <t>ACTUAL COMPLETION DATE</t>
  </si>
  <si>
    <t>STATUS</t>
  </si>
  <si>
    <t>TYPE</t>
  </si>
  <si>
    <t>LOCATION</t>
  </si>
  <si>
    <t>TOTAL PROJECT VALUE</t>
  </si>
  <si>
    <t>2011-12 Baseline)</t>
  </si>
  <si>
    <t>Jul</t>
  </si>
  <si>
    <t>Aug</t>
  </si>
  <si>
    <t>Sep</t>
  </si>
  <si>
    <t>Oct</t>
  </si>
  <si>
    <t>Dec</t>
  </si>
  <si>
    <t>Jan</t>
  </si>
  <si>
    <t>Feb</t>
  </si>
  <si>
    <t>Mar</t>
  </si>
  <si>
    <t>Apr</t>
  </si>
  <si>
    <t>Jun</t>
  </si>
  <si>
    <t>2013-14</t>
  </si>
  <si>
    <t>2014-2015</t>
  </si>
  <si>
    <t>COGTA</t>
  </si>
  <si>
    <t>Umzimkhulu Sewer Emergency Intervention</t>
  </si>
  <si>
    <t>Implementation</t>
  </si>
  <si>
    <t>ELECTRICITY</t>
  </si>
  <si>
    <t>Refurbishment Of Lourdes Water Scheme</t>
  </si>
  <si>
    <t>OFFICE BUILDING &amp; OTHER</t>
  </si>
  <si>
    <t xml:space="preserve">Ibisi Housing Bulk Sewer Services </t>
  </si>
  <si>
    <t>SANITATION</t>
  </si>
  <si>
    <t>Ibisi Water</t>
  </si>
  <si>
    <t>WATER</t>
  </si>
  <si>
    <t>Refurbishment Of Mfulamhle Water Scheme</t>
  </si>
  <si>
    <t>Planning</t>
  </si>
  <si>
    <t>Rural Electrification: Kwathusi, Gaybrook, Kwafile, Ndawana, Kwasenti (Ward 8 , 10 &amp; 18)</t>
  </si>
  <si>
    <t>INTERNAL</t>
  </si>
  <si>
    <t>New Office Building (Umgeni Farm)</t>
  </si>
  <si>
    <t>ALL</t>
  </si>
  <si>
    <t xml:space="preserve"> Office Building &amp; Other </t>
  </si>
  <si>
    <t>SDM</t>
  </si>
  <si>
    <t>MIG</t>
  </si>
  <si>
    <t>Ingwe Household Sanitation Project</t>
  </si>
  <si>
    <t>Bulwer To Nkelabantwana And Nkumba Water</t>
  </si>
  <si>
    <t>Mbululweni Water Supply</t>
  </si>
  <si>
    <t xml:space="preserve"> Water </t>
  </si>
  <si>
    <t xml:space="preserve">Greater Khilimoni </t>
  </si>
  <si>
    <t>Mangwaneni Water Supply</t>
  </si>
  <si>
    <t>Kwanomandlovu Water Project_(Sdm)</t>
  </si>
  <si>
    <t>Khukhulela Water_(Sdm)</t>
  </si>
  <si>
    <t>MIG-NR</t>
  </si>
  <si>
    <t>Bulwer Donnybrook Water Supply Scheme Project</t>
  </si>
  <si>
    <t>Pakkies Water Ext Ph2</t>
  </si>
  <si>
    <t>Horseshoe Sanitation Project-New</t>
  </si>
  <si>
    <t>Franklin Bulk Water &amp; Sewerage Upgrade</t>
  </si>
  <si>
    <t>Makhoba Housing Project (W&amp;S)</t>
  </si>
  <si>
    <t>Eradication Of Water Backlogs In Kokstad</t>
  </si>
  <si>
    <t>Greater Kokstad Water Demand And Conservation Management</t>
  </si>
  <si>
    <t>Underberg Bulk Water Supply Upgrade Phase 2</t>
  </si>
  <si>
    <t>KwaSani</t>
  </si>
  <si>
    <t>Enhlanhleni And Kwapitela Water Project</t>
  </si>
  <si>
    <t>Mqatsheni Stepmore Water Project</t>
  </si>
  <si>
    <t>Underberg Sanitation Project</t>
  </si>
  <si>
    <t>Rain Water Harvesting</t>
  </si>
  <si>
    <t>Eradication Of Sanitation Backlog In Ubuhlebezwe</t>
  </si>
  <si>
    <t>Ubuhlebezwe</t>
  </si>
  <si>
    <t>Ebovini/ Emazabekweni Community Water Supply</t>
  </si>
  <si>
    <t>Hlokozi Water Project</t>
  </si>
  <si>
    <t>Jolivet Water Conservation And Water Demand Management</t>
  </si>
  <si>
    <t>Ixopo Mariathal Water Supply</t>
  </si>
  <si>
    <t>Ixopo Hopewell Water Supply Scheme</t>
  </si>
  <si>
    <t>Thubalethu Water Supply</t>
  </si>
  <si>
    <t>Ufafa Water Supply</t>
  </si>
  <si>
    <t>Ncakubana Water Project</t>
  </si>
  <si>
    <t>UBUHLEBEZWE</t>
  </si>
  <si>
    <t>Chibini Water Supply</t>
  </si>
  <si>
    <t>Umkhunya Water Projects</t>
  </si>
  <si>
    <t>Highflats Town Bulk Water Supply Scheme</t>
  </si>
  <si>
    <t>Umzimkhulu Urban And Peri Urban Sanitation</t>
  </si>
  <si>
    <t>mig</t>
  </si>
  <si>
    <t>Rainwater Harvesting</t>
  </si>
  <si>
    <t>Eradication Of Sanitation Backlog In UMZIMKHULU</t>
  </si>
  <si>
    <t>Mnqumeni Water Supply</t>
  </si>
  <si>
    <t>Umzimkhulu Bulk Water Supply</t>
  </si>
  <si>
    <t>Riverside Waste Water</t>
  </si>
  <si>
    <t xml:space="preserve"> Sanitation </t>
  </si>
  <si>
    <t>mig-nr</t>
  </si>
  <si>
    <t>Paninkukhu Water</t>
  </si>
  <si>
    <t>Greater Summerfield</t>
  </si>
  <si>
    <t>Kwatshaka (Machumini Ext) Water Supply</t>
  </si>
  <si>
    <t>Umzimkhulu Waste Water Works</t>
  </si>
  <si>
    <t>Fencing Of Water Infrastructure</t>
  </si>
  <si>
    <t>Construction Of Registry</t>
  </si>
  <si>
    <t>Farmers Market</t>
  </si>
  <si>
    <t>Construction Of Disaster Mngt Centre</t>
  </si>
  <si>
    <t>Rudimentary Programme</t>
  </si>
  <si>
    <t>EPWP</t>
  </si>
  <si>
    <t>Rudemantary Programme - EPWP</t>
  </si>
  <si>
    <t>RBIG</t>
  </si>
  <si>
    <t xml:space="preserve">Regional Bulk Infrastructure - Bulwer </t>
  </si>
  <si>
    <t>TOTAL BUDGETED PROJECTS</t>
  </si>
  <si>
    <t>AVAILABLE FUNDING</t>
  </si>
  <si>
    <t>Pmu</t>
  </si>
  <si>
    <t>Monthly projections of expenditure (operating and capital) and revenue for each vote</t>
  </si>
  <si>
    <t>Expenditure and Revenue by Vote</t>
  </si>
  <si>
    <t>JULY</t>
  </si>
  <si>
    <t>AUGUST</t>
  </si>
  <si>
    <t>SEPTEMBER</t>
  </si>
  <si>
    <t>OPEX</t>
  </si>
  <si>
    <t>CAPEX</t>
  </si>
  <si>
    <t>REVENUE</t>
  </si>
  <si>
    <t>TARGET</t>
  </si>
  <si>
    <t>OCTOBER</t>
  </si>
  <si>
    <t>NOVEMBER</t>
  </si>
  <si>
    <t>DECEMBER</t>
  </si>
  <si>
    <t>JANUARY</t>
  </si>
  <si>
    <t>FEBRUARY</t>
  </si>
  <si>
    <t>MARCH</t>
  </si>
  <si>
    <t>APRIL</t>
  </si>
  <si>
    <t>MAY</t>
  </si>
  <si>
    <t>JUNE</t>
  </si>
  <si>
    <t>Vote 1 - Executive &amp; Council</t>
  </si>
  <si>
    <t xml:space="preserve">Vote 2 - Finance </t>
  </si>
  <si>
    <t>Vote 3 - Corporate Services</t>
  </si>
  <si>
    <t>Vote 4 - Economic &amp;Community Services</t>
  </si>
  <si>
    <t>Vote 5 - Infrastructure Services</t>
  </si>
  <si>
    <t>Vote 6 - Water Services</t>
  </si>
  <si>
    <t>Sept.</t>
  </si>
  <si>
    <t>November</t>
  </si>
  <si>
    <t>December</t>
  </si>
  <si>
    <t>January</t>
  </si>
  <si>
    <t>February</t>
  </si>
  <si>
    <t>Revenue By Vote</t>
  </si>
  <si>
    <t>Total</t>
  </si>
  <si>
    <t>Operating Expenditure By Vote</t>
  </si>
  <si>
    <t>Capital Expenditure By Vote</t>
  </si>
  <si>
    <t>check</t>
  </si>
  <si>
    <t>% DISTRIBUTION</t>
  </si>
  <si>
    <t>201213 CASH FLOWS</t>
  </si>
  <si>
    <t xml:space="preserve">JULY </t>
  </si>
  <si>
    <t>Vote 4 - Social, Economic &amp; Dev Planning</t>
  </si>
  <si>
    <t>MTREF</t>
  </si>
  <si>
    <t>3 YEAR INFRASTRUCTURE CAPITAL BUDGET</t>
  </si>
  <si>
    <r>
      <t xml:space="preserve">Secretariat     support </t>
    </r>
    <r>
      <rPr>
        <b/>
        <i/>
        <sz val="11"/>
        <color theme="1"/>
        <rFont val="Arial Narrow"/>
        <family val="2"/>
      </rPr>
      <t>(Cont.)</t>
    </r>
  </si>
  <si>
    <t>Waste Water</t>
  </si>
  <si>
    <r>
      <t xml:space="preserve">47400 beneficiaries </t>
    </r>
    <r>
      <rPr>
        <i/>
        <sz val="11"/>
        <color rgb="FF000000"/>
        <rFont val="Arial Narrow"/>
        <family val="2"/>
      </rPr>
      <t>(individuals)</t>
    </r>
    <r>
      <rPr>
        <sz val="11"/>
        <color rgb="FF000000"/>
        <rFont val="Arial Narrow"/>
        <family val="2"/>
      </rPr>
      <t xml:space="preserve"> from completed projects</t>
    </r>
  </si>
  <si>
    <t>Reporting</t>
  </si>
  <si>
    <t>Youth Development</t>
  </si>
  <si>
    <t>R 44 570 646 (Sanitation and Waste Water)</t>
  </si>
  <si>
    <t>Same as previous</t>
  </si>
  <si>
    <t>There is a District's AIDS Council in existence and there are reporting formats for LM AIDS councils in place.</t>
  </si>
  <si>
    <t>40 people that have been trained on the Delegations' document</t>
  </si>
  <si>
    <t>There is no Delegations of Authority document in existence.</t>
  </si>
  <si>
    <t>40 SDM Employees ttrained on the Delegations' document</t>
  </si>
  <si>
    <t>12 monthly   progress reports for tracking  the implementation of Council Resolutions.</t>
  </si>
  <si>
    <t>There is a resolutions' register which is integrated to the monthly report</t>
  </si>
  <si>
    <t>Monitoring the implementation of Agreements from SALGBC and Local Labour Forum (LLF) meetings.</t>
  </si>
  <si>
    <t>Implementation of agreements from SALGBC and Local Labour Forum (LLF) meetings is monitored.</t>
  </si>
  <si>
    <t>Assessment of status quo, development and implementation of remedial measures.</t>
  </si>
  <si>
    <t>1 Climate Survey report tabled to ExCo</t>
  </si>
  <si>
    <t>Career plans are documented and reported to ExCo.</t>
  </si>
  <si>
    <t xml:space="preserve">Structured reporting of career plans to  ExCo on a quarterly basis. </t>
  </si>
  <si>
    <t>Career plans are reported to ExCo by all HoDs at the end of the quarter.</t>
  </si>
  <si>
    <t>3 Quartely reports tabled to ExCo on the implementation of the Employee Wellness Programme.</t>
  </si>
  <si>
    <t>Employee Wellness Programme. is approved by ExCo and monitored.</t>
  </si>
  <si>
    <t>3 Quartely reports tabled to ExCo on the implementation of the Occupational Health and Safety programme</t>
  </si>
  <si>
    <t>An approved and monitored Occupational Health and Safety programme.</t>
  </si>
  <si>
    <t>Update and implement the Workplace Skills Plan in accordance with training and development needs and municipal Agreements.</t>
  </si>
  <si>
    <t xml:space="preserve">Scheduled staff training is conducted according to training plan and budget then integrated to monthly reports to ManCo. Skills audit is conducted throughout the  municipality. </t>
  </si>
  <si>
    <t>Scheduled staff training is conducted according to training plan and budget then integrated to monthly reports to ManCo. WSP is signed off as prescribed. Skills audit outputs are presented to ExCo.</t>
  </si>
  <si>
    <t>Experiential learning targets are set; the programme and reporting format is developed and approved by MM. Opportunities for experiential learners are advertised and appointments are concluded.</t>
  </si>
  <si>
    <t>Experiential learners are recruited, trained, monitored and evaluated in accordance with the programme,  the targeted number of learners and the budget.</t>
  </si>
  <si>
    <t>Bursary policy is in place and there are no documented procedures. There are no contracts for bursars.</t>
  </si>
  <si>
    <t>Procedural  allocation of bursaries to qualifying staff members, in accordance with policy.</t>
  </si>
  <si>
    <t>All bursaries are timeously and procedurally allocated to qualifying staff members in accordance with policy.</t>
  </si>
  <si>
    <t>Organisational Development (OD)</t>
  </si>
  <si>
    <t>The update of existing OD systems so as to enhance their effectiveness and develop policies for preservation of institutional memory.</t>
  </si>
  <si>
    <t>With the reviewed organisational structure, some positioins do not have job descriptions.</t>
  </si>
  <si>
    <t>The Human Resources Plan is approved by ExCo. and includes outputs of the work study and the recruitment plan.</t>
  </si>
  <si>
    <t>Development and approval of the SDM Knowledge Management policy.</t>
  </si>
  <si>
    <t>No Knowledge Management policy in existence.</t>
  </si>
  <si>
    <t>Draft Knowledge Management policy tabled to ExCo for approval.</t>
  </si>
  <si>
    <t>SDM Knowledge Management policy is developed and approved by Council.</t>
  </si>
  <si>
    <t>ICT strategy is approved by ExCo. IT policy and plan is approved by Council. Implementation of plan is monitored and periodically reported.</t>
  </si>
  <si>
    <t>ICT strategy that is approved by ExCo and policy approved by Council. Frequency of reports on implementation of  the ICT plan.</t>
  </si>
  <si>
    <t>A Disaster Recovery Plan and a Business Continuity plan are drafted and tabled to ManCo.</t>
  </si>
  <si>
    <t>Procedure and turnaround time is set and monitored for the acquisition of SDM office furniture and equipment.</t>
  </si>
  <si>
    <t>An approved procedure and turnaround time for the acquisition of SDM office furniture and equipment. Monitoring and reporting of implementing the procedure.</t>
  </si>
  <si>
    <t>4 Quartely Reports presented to the Provincial AIDS Council</t>
  </si>
  <si>
    <t>The identified needs are reported to the Provincial Council on AIDS using the standardised reporting template.</t>
  </si>
  <si>
    <t>Structure developmental projects for the benefit of the political office. Manage the Short Left programmes.</t>
  </si>
  <si>
    <t>Workshop on work ethics is rendered to secretaries of the Mayor, Speaker and ExCo members. VIP driver training is availed to the Mayoral driver.</t>
  </si>
  <si>
    <t>Timely communication with departments in compliance with MFMA events' calendar.</t>
  </si>
  <si>
    <t>Communication to each relevant department is issued at least 2 weeks before the MFMA event. Reports are presented to the ExCo.</t>
  </si>
  <si>
    <t>Communications to departments is issued for compliance with MFMA events calendar, at least 2 weeks prior to each event. Reports to all ExCo meetings on compliance issues.</t>
  </si>
  <si>
    <t>To proactively identify complaints and compliments from communities.</t>
  </si>
  <si>
    <t>Mayoral Izimbizo are held once per quarter in conjunction with the LM and are reported to Council.</t>
  </si>
  <si>
    <t>Reporting to the Audit Committee</t>
  </si>
  <si>
    <t>Number of audits performed as per the approved plan.</t>
  </si>
  <si>
    <t>Planning and performing audit assignments as per the the approved operational &amp; strategic internal audit plan</t>
  </si>
  <si>
    <t>Labour relations mangement (cont.)</t>
  </si>
  <si>
    <t>Human resource management (cont.)</t>
  </si>
  <si>
    <t>Human resource development (cont.)</t>
  </si>
  <si>
    <t>Organisational Development (OD) - (Cont.)</t>
  </si>
  <si>
    <t>Information Communcations and Technology (cont.)</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</si>
</sst>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6" formatCode="&quot;R&quot;\ #,##0;[Red]&quot;R&quot;\ \-#,##0"/>
    <numFmt numFmtId="44" formatCode="_ &quot;R&quot;\ * #,##0.00_ ;_ &quot;R&quot;\ * \-#,##0.00_ ;_ &quot;R&quot;\ * &quot;-&quot;??_ ;_ @_ "/>
    <numFmt numFmtId="43" formatCode="_ * #,##0.00_ ;_ * \-#,##0.00_ ;_ * &quot;-&quot;??_ ;_ @_ "/>
    <numFmt numFmtId="164" formatCode="_ &quot;€&quot;\ * #,##0.00_ ;_ &quot;€&quot;\ * \-#,##0.00_ ;_ &quot;€&quot;\ * &quot;-&quot;??_ ;_ @_ "/>
    <numFmt numFmtId="165" formatCode="_ [$R-1C09]\ * #,##0_ ;_ [$R-1C09]\ * \-#,##0_ ;_ [$R-1C09]\ * &quot;-&quot;??_ ;_ @_ "/>
    <numFmt numFmtId="166" formatCode="_(* #,##0.00_);_(* \(#,##0.00\);_(* &quot;-&quot;??_);_(@_)"/>
    <numFmt numFmtId="167" formatCode="_ * #,##0.00_ ;_ * \-#,##0.00_ ;_ * \-??_ ;_ @_ "/>
    <numFmt numFmtId="168" formatCode="_-* #,##0.00_-;\-* #,##0.00_-;_-* &quot;-&quot;??_-;_-@_-"/>
    <numFmt numFmtId="169" formatCode="_ &quot;R &quot;* #,##0.00_ ;_ &quot;R &quot;* \-#,##0.00_ ;_ &quot;R &quot;* \-??_ ;_ @_ "/>
    <numFmt numFmtId="170" formatCode="_-&quot;£&quot;* #,##0.00_-;\-&quot;£&quot;* #,##0.00_-;_-&quot;£&quot;* &quot;-&quot;??_-;_-@_-"/>
    <numFmt numFmtId="171" formatCode="#,##0;\(#,##0\)"/>
    <numFmt numFmtId="172" formatCode="[$R-1C09]\ #,##0;[$R-1C09]\ \-#,##0"/>
    <numFmt numFmtId="173" formatCode="#,##0_ ;\-#,##0\ "/>
    <numFmt numFmtId="174" formatCode="_ [$€-2]\ * #,##0.00_ ;_ [$€-2]\ * \-#,##0.00_ ;_ [$€-2]\ * &quot;-&quot;??_ "/>
    <numFmt numFmtId="175" formatCode="_ &quot;R&quot;\ * #,##0_ ;_ &quot;R&quot;\ * \-#,##0_ ;_ &quot;R&quot;\ * &quot;-&quot;??_ ;_ @_ "/>
    <numFmt numFmtId="176" formatCode="_ [$R-1C09]\ * #,##0.00_ ;_ [$R-1C09]\ * \-#,##0.00_ ;_ [$R-1C09]\ * &quot;-&quot;??_ ;_ @_ "/>
    <numFmt numFmtId="177" formatCode="&quot;R&quot;\ #,##0"/>
    <numFmt numFmtId="178" formatCode="0\ &quot;beneficiaries&quot;"/>
    <numFmt numFmtId="179" formatCode="0\ &quot;jobs&quot;"/>
    <numFmt numFmtId="180" formatCode="00\ &quot;contractors&quot;"/>
    <numFmt numFmtId="181" formatCode="[$R-1C09]\ #,##0"/>
    <numFmt numFmtId="182" formatCode="#,##0.00_ ;[Red]\-#,##0.00\ "/>
    <numFmt numFmtId="183" formatCode="_(* #,##0.00_);_(* \(#,##0.00\);_(* \-??_);_(@_)"/>
    <numFmt numFmtId="184" formatCode="_(* #,##0,_);_(* \(#,##0,\);_(* &quot;–&quot;?_);_(@_)"/>
  </numFmts>
  <fonts count="92">
    <font>
      <sz val="11"/>
      <name val="Calibri"/>
      <family val="2"/>
      <scheme val="minor"/>
    </font>
    <font>
      <sz val="11"/>
      <name val="Calibri"/>
      <family val="2"/>
      <scheme val="minor"/>
    </font>
    <font>
      <sz val="10"/>
      <name val="Arial"/>
      <family val="2"/>
    </font>
    <font>
      <b/>
      <sz val="11"/>
      <name val="Arial Narrow"/>
      <family val="2"/>
    </font>
    <font>
      <b/>
      <sz val="11"/>
      <name val="Arial Narrow"/>
      <family val="2"/>
    </font>
    <font>
      <sz val="11"/>
      <name val="Arial Narrow"/>
      <family val="2"/>
    </font>
    <font>
      <sz val="11"/>
      <name val="Arial Narrow"/>
      <family val="2"/>
    </font>
    <font>
      <sz val="11"/>
      <name val="Arial Narrow"/>
      <family val="2"/>
    </font>
    <font>
      <sz val="11"/>
      <color rgb="FFFF0000"/>
      <name val="Arial Narrow"/>
      <family val="2"/>
    </font>
    <font>
      <sz val="11"/>
      <name val="Calibri"/>
      <family val="2"/>
    </font>
    <font>
      <sz val="11"/>
      <color rgb="FFFFFFFF"/>
      <name val="Calibri"/>
      <family val="2"/>
    </font>
    <font>
      <sz val="11"/>
      <color rgb="FF800080"/>
      <name val="Calibri"/>
      <family val="2"/>
    </font>
    <font>
      <b/>
      <sz val="11"/>
      <color rgb="FFFF9900"/>
      <name val="Calibri"/>
      <family val="2"/>
    </font>
    <font>
      <b/>
      <sz val="11"/>
      <color rgb="FFFFFFFF"/>
      <name val="Calibri"/>
      <family val="2"/>
    </font>
    <font>
      <i/>
      <sz val="11"/>
      <color rgb="FF808080"/>
      <name val="Calibri"/>
      <family val="2"/>
    </font>
    <font>
      <sz val="11"/>
      <color rgb="FF008000"/>
      <name val="Calibri"/>
      <family val="2"/>
    </font>
    <font>
      <b/>
      <sz val="15"/>
      <color rgb="FF003366"/>
      <name val="Calibri"/>
      <family val="2"/>
    </font>
    <font>
      <b/>
      <sz val="13"/>
      <color rgb="FF003366"/>
      <name val="Calibri"/>
      <family val="2"/>
    </font>
    <font>
      <b/>
      <sz val="11"/>
      <color rgb="FF003366"/>
      <name val="Calibri"/>
      <family val="2"/>
    </font>
    <font>
      <u/>
      <sz val="10"/>
      <color rgb="FF0000FF"/>
      <name val="Arial"/>
      <family val="2"/>
    </font>
    <font>
      <sz val="11"/>
      <color rgb="FF333399"/>
      <name val="Calibri"/>
      <family val="2"/>
    </font>
    <font>
      <sz val="11"/>
      <color rgb="FFFF9900"/>
      <name val="Calibri"/>
      <family val="2"/>
    </font>
    <font>
      <sz val="11"/>
      <color rgb="FF993300"/>
      <name val="Calibri"/>
      <family val="2"/>
    </font>
    <font>
      <sz val="10"/>
      <name val="MS Sans Serif"/>
      <family val="2"/>
    </font>
    <font>
      <sz val="12"/>
      <name val="Arial MT"/>
    </font>
    <font>
      <b/>
      <sz val="11"/>
      <color rgb="FF333333"/>
      <name val="Calibri"/>
      <family val="2"/>
    </font>
    <font>
      <b/>
      <sz val="18"/>
      <color rgb="FF003366"/>
      <name val="Cambria"/>
      <family val="2"/>
    </font>
    <font>
      <b/>
      <sz val="11"/>
      <name val="Calibri"/>
      <family val="2"/>
    </font>
    <font>
      <sz val="11"/>
      <color rgb="FFFF0000"/>
      <name val="Calibri"/>
      <family val="2"/>
    </font>
    <font>
      <b/>
      <sz val="11"/>
      <name val="Arial Narrow"/>
      <family val="2"/>
    </font>
    <font>
      <b/>
      <sz val="11"/>
      <name val="Arial Narrow"/>
      <family val="2"/>
    </font>
    <font>
      <b/>
      <sz val="12"/>
      <name val="Arial Narrow"/>
      <family val="2"/>
    </font>
    <font>
      <b/>
      <sz val="12"/>
      <name val="Arial Narrow"/>
      <family val="2"/>
    </font>
    <font>
      <b/>
      <sz val="12"/>
      <color rgb="FFE36C09"/>
      <name val="Arial Narrow"/>
      <family val="2"/>
    </font>
    <font>
      <sz val="11"/>
      <name val="Arial Narrow"/>
      <family val="2"/>
    </font>
    <font>
      <b/>
      <sz val="11"/>
      <color rgb="FFE36C09"/>
      <name val="Arial Narrow"/>
      <family val="2"/>
    </font>
    <font>
      <sz val="11"/>
      <color rgb="FFE36C09"/>
      <name val="Arial Narrow"/>
      <family val="2"/>
    </font>
    <font>
      <sz val="12"/>
      <name val="Arial MT"/>
      <family val="2"/>
    </font>
    <font>
      <i/>
      <sz val="11"/>
      <name val="Arial Narrow"/>
      <family val="2"/>
    </font>
    <font>
      <sz val="11"/>
      <name val="Tahoma"/>
      <family val="2"/>
    </font>
    <font>
      <b/>
      <sz val="12"/>
      <name val="Arial"/>
      <family val="2"/>
    </font>
    <font>
      <sz val="12"/>
      <name val="Arial Narrow"/>
      <family val="2"/>
    </font>
    <font>
      <sz val="10"/>
      <name val="Arial Narrow"/>
      <family val="2"/>
    </font>
    <font>
      <b/>
      <sz val="20"/>
      <name val="Arial Narrow"/>
      <family val="2"/>
    </font>
    <font>
      <sz val="12"/>
      <name val="Arial Narrow"/>
      <family val="2"/>
    </font>
    <font>
      <sz val="12"/>
      <name val="Arial Narrow"/>
      <family val="2"/>
    </font>
    <font>
      <sz val="11"/>
      <color rgb="FFFF00FF"/>
      <name val="Arial Narrow"/>
      <family val="2"/>
    </font>
    <font>
      <sz val="12"/>
      <name val="Tahoma"/>
      <family val="2"/>
    </font>
    <font>
      <sz val="12"/>
      <name val="Calibri"/>
      <family val="2"/>
      <scheme val="minor"/>
    </font>
    <font>
      <sz val="12"/>
      <name val="Arial Narrow"/>
      <family val="2"/>
    </font>
    <font>
      <sz val="12"/>
      <name val="Times New Roman"/>
      <family val="2"/>
    </font>
    <font>
      <b/>
      <sz val="10"/>
      <name val="Arial"/>
      <family val="2"/>
    </font>
    <font>
      <sz val="12"/>
      <name val="Arial"/>
      <family val="2"/>
    </font>
    <font>
      <sz val="8"/>
      <name val="Arial Narrow"/>
      <family val="2"/>
    </font>
    <font>
      <sz val="12"/>
      <color rgb="FFFF0000"/>
      <name val="Arial Narrow"/>
      <family val="2"/>
    </font>
    <font>
      <b/>
      <u/>
      <sz val="12"/>
      <name val="Arial Narrow"/>
      <family val="2"/>
    </font>
    <font>
      <b/>
      <sz val="12"/>
      <name val="Arial Narrow"/>
      <family val="2"/>
    </font>
    <font>
      <b/>
      <sz val="12"/>
      <name val="Arial Narrow"/>
      <family val="2"/>
    </font>
    <font>
      <b/>
      <sz val="18"/>
      <color rgb="FF1F497D"/>
      <name val="Cambria"/>
      <family val="2"/>
      <scheme val="major"/>
    </font>
    <font>
      <b/>
      <sz val="15"/>
      <color rgb="FF1F497D"/>
      <name val="Calibri"/>
      <family val="2"/>
      <scheme val="minor"/>
    </font>
    <font>
      <b/>
      <sz val="13"/>
      <color rgb="FF1F497D"/>
      <name val="Calibri"/>
      <family val="2"/>
      <scheme val="minor"/>
    </font>
    <font>
      <b/>
      <sz val="11"/>
      <color rgb="FF1F497D"/>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rgb="FFFFFFFF"/>
      <name val="Calibri"/>
      <family val="2"/>
      <scheme val="minor"/>
    </font>
    <font>
      <sz val="11"/>
      <color rgb="FFFF0000"/>
      <name val="Calibri"/>
      <family val="2"/>
      <scheme val="minor"/>
    </font>
    <font>
      <i/>
      <sz val="11"/>
      <color rgb="FF7F7F7F"/>
      <name val="Calibri"/>
      <family val="2"/>
      <scheme val="minor"/>
    </font>
    <font>
      <b/>
      <sz val="11"/>
      <name val="Calibri"/>
      <family val="2"/>
      <scheme val="minor"/>
    </font>
    <font>
      <sz val="11"/>
      <color rgb="FFFFFFFF"/>
      <name val="Calibri"/>
      <family val="2"/>
      <scheme val="minor"/>
    </font>
    <font>
      <sz val="10"/>
      <name val="Arial"/>
    </font>
    <font>
      <b/>
      <sz val="16"/>
      <name val="Arial Narrow"/>
      <family val="2"/>
    </font>
    <font>
      <b/>
      <sz val="11"/>
      <name val="Arial"/>
      <family val="2"/>
    </font>
    <font>
      <sz val="11"/>
      <name val="Arial"/>
      <family val="2"/>
    </font>
    <font>
      <sz val="24"/>
      <name val="Arial"/>
      <family val="2"/>
    </font>
    <font>
      <sz val="14"/>
      <name val="Arial Narrow"/>
      <family val="2"/>
    </font>
    <font>
      <b/>
      <sz val="16"/>
      <name val="Arial"/>
      <family val="2"/>
    </font>
    <font>
      <b/>
      <sz val="18"/>
      <name val="Arial"/>
      <family val="2"/>
    </font>
    <font>
      <b/>
      <sz val="20"/>
      <name val="Arial"/>
      <family val="2"/>
    </font>
    <font>
      <b/>
      <sz val="20"/>
      <name val="Arial Narrow"/>
      <family val="2"/>
    </font>
    <font>
      <sz val="11"/>
      <name val="Calibri"/>
      <family val="2"/>
      <scheme val="minor"/>
    </font>
    <font>
      <i/>
      <sz val="11"/>
      <color rgb="FF000000"/>
      <name val="Arial Narrow"/>
      <family val="2"/>
    </font>
    <font>
      <sz val="11"/>
      <color rgb="FF000000"/>
      <name val="Arial Narrow"/>
      <family val="2"/>
    </font>
    <font>
      <i/>
      <sz val="11"/>
      <color indexed="8"/>
      <name val="Arial Narrow"/>
      <family val="2"/>
    </font>
    <font>
      <sz val="11"/>
      <color indexed="8"/>
      <name val="Arial Narrow"/>
      <family val="2"/>
    </font>
    <font>
      <b/>
      <i/>
      <sz val="11"/>
      <color theme="1"/>
      <name val="Arial Narrow"/>
      <family val="2"/>
    </font>
    <font>
      <b/>
      <sz val="9"/>
      <color indexed="81"/>
      <name val="Tahoma"/>
      <family val="2"/>
    </font>
    <font>
      <sz val="9"/>
      <color indexed="81"/>
      <name val="Tahoma"/>
      <family val="2"/>
    </font>
  </fonts>
  <fills count="69">
    <fill>
      <patternFill patternType="none"/>
    </fill>
    <fill>
      <patternFill patternType="gray125"/>
    </fill>
    <fill>
      <patternFill patternType="solid">
        <fgColor rgb="FFFFFFCC"/>
        <bgColor rgb="FFFFFFFF"/>
      </patternFill>
    </fill>
    <fill>
      <patternFill patternType="solid">
        <fgColor rgb="FFD8D8D8"/>
        <bgColor rgb="FF000000"/>
      </patternFill>
    </fill>
    <fill>
      <patternFill patternType="solid">
        <fgColor rgb="FFFFFFFF"/>
        <bgColor rgb="FF000000"/>
      </patternFill>
    </fill>
    <fill>
      <patternFill patternType="solid">
        <fgColor rgb="FFCCCCFF"/>
        <bgColor rgb="FFFFFFFF"/>
      </patternFill>
    </fill>
    <fill>
      <patternFill patternType="solid">
        <fgColor rgb="FFFF99CC"/>
        <bgColor rgb="FFFFFFFF"/>
      </patternFill>
    </fill>
    <fill>
      <patternFill patternType="solid">
        <fgColor rgb="FFCCFFCC"/>
        <bgColor rgb="FFFFFFFF"/>
      </patternFill>
    </fill>
    <fill>
      <patternFill patternType="solid">
        <fgColor rgb="FFCC99FF"/>
        <bgColor rgb="FFFFFFFF"/>
      </patternFill>
    </fill>
    <fill>
      <patternFill patternType="solid">
        <fgColor rgb="FFCCFFFF"/>
        <bgColor rgb="FFFFFFFF"/>
      </patternFill>
    </fill>
    <fill>
      <patternFill patternType="solid">
        <fgColor rgb="FFFFCC99"/>
        <bgColor rgb="FFFFFFFF"/>
      </patternFill>
    </fill>
    <fill>
      <patternFill patternType="solid">
        <fgColor rgb="FF99CCFF"/>
        <bgColor rgb="FFFFFFFF"/>
      </patternFill>
    </fill>
    <fill>
      <patternFill patternType="solid">
        <fgColor rgb="FFFF8080"/>
        <bgColor rgb="FFFFFFFF"/>
      </patternFill>
    </fill>
    <fill>
      <patternFill patternType="solid">
        <fgColor rgb="FF00FF00"/>
        <bgColor rgb="FFFFFFFF"/>
      </patternFill>
    </fill>
    <fill>
      <patternFill patternType="solid">
        <fgColor rgb="FFFFCC00"/>
        <bgColor rgb="FFFFFFFF"/>
      </patternFill>
    </fill>
    <fill>
      <patternFill patternType="solid">
        <fgColor rgb="FF0066CC"/>
        <bgColor rgb="FFFFFFFF"/>
      </patternFill>
    </fill>
    <fill>
      <patternFill patternType="solid">
        <fgColor rgb="FF800080"/>
        <bgColor rgb="FFFFFFFF"/>
      </patternFill>
    </fill>
    <fill>
      <patternFill patternType="solid">
        <fgColor rgb="FF33CCCC"/>
        <bgColor rgb="FFFFFFFF"/>
      </patternFill>
    </fill>
    <fill>
      <patternFill patternType="solid">
        <fgColor rgb="FFFF9900"/>
        <bgColor rgb="FFFFFFFF"/>
      </patternFill>
    </fill>
    <fill>
      <patternFill patternType="solid">
        <fgColor rgb="FF333399"/>
        <bgColor rgb="FFFFFFFF"/>
      </patternFill>
    </fill>
    <fill>
      <patternFill patternType="solid">
        <fgColor rgb="FFFF0000"/>
        <bgColor rgb="FFFFFFFF"/>
      </patternFill>
    </fill>
    <fill>
      <patternFill patternType="solid">
        <fgColor rgb="FF339966"/>
        <bgColor rgb="FFFFFFFF"/>
      </patternFill>
    </fill>
    <fill>
      <patternFill patternType="solid">
        <fgColor rgb="FFFF6600"/>
        <bgColor rgb="FFFFFFFF"/>
      </patternFill>
    </fill>
    <fill>
      <patternFill patternType="solid">
        <fgColor rgb="FFC0C0C0"/>
        <bgColor rgb="FFFFFFFF"/>
      </patternFill>
    </fill>
    <fill>
      <patternFill patternType="solid">
        <fgColor rgb="FF969696"/>
        <bgColor rgb="FFFFFFFF"/>
      </patternFill>
    </fill>
    <fill>
      <patternFill patternType="solid">
        <fgColor rgb="FFFFFF99"/>
        <bgColor rgb="FFFFFFFF"/>
      </patternFill>
    </fill>
    <fill>
      <patternFill patternType="solid">
        <fgColor rgb="FFFFFFCC"/>
        <bgColor rgb="FFFFFFFF"/>
      </patternFill>
    </fill>
    <fill>
      <patternFill patternType="solid">
        <fgColor rgb="FFD7E3BC"/>
        <bgColor rgb="FF000000"/>
      </patternFill>
    </fill>
    <fill>
      <patternFill patternType="solid">
        <fgColor rgb="FFFBD4B4"/>
        <bgColor rgb="FF000000"/>
      </patternFill>
    </fill>
    <fill>
      <patternFill patternType="solid">
        <fgColor rgb="FF92D050"/>
        <bgColor rgb="FF000000"/>
      </patternFill>
    </fill>
    <fill>
      <patternFill patternType="solid">
        <fgColor rgb="FFFFFF00"/>
        <bgColor rgb="FF000000"/>
      </patternFill>
    </fill>
    <fill>
      <patternFill patternType="solid">
        <fgColor rgb="FFFFFFFF"/>
        <bgColor rgb="FF000000"/>
      </patternFill>
    </fill>
    <fill>
      <patternFill patternType="solid">
        <fgColor rgb="FFFF0000"/>
        <bgColor rgb="FF000000"/>
      </patternFill>
    </fill>
    <fill>
      <patternFill patternType="solid">
        <fgColor rgb="FFC6EFCE"/>
        <bgColor rgb="FFFFFFFF"/>
      </patternFill>
    </fill>
    <fill>
      <patternFill patternType="solid">
        <fgColor rgb="FFFFC7CE"/>
        <bgColor rgb="FFFFFFFF"/>
      </patternFill>
    </fill>
    <fill>
      <patternFill patternType="solid">
        <fgColor rgb="FFFFEB9C"/>
        <bgColor rgb="FFFFFFFF"/>
      </patternFill>
    </fill>
    <fill>
      <patternFill patternType="solid">
        <fgColor rgb="FFFFCC99"/>
        <bgColor rgb="FFFFFFFF"/>
      </patternFill>
    </fill>
    <fill>
      <patternFill patternType="solid">
        <fgColor rgb="FFF2F2F2"/>
        <bgColor rgb="FFFFFFFF"/>
      </patternFill>
    </fill>
    <fill>
      <patternFill patternType="solid">
        <fgColor rgb="FFA5A5A5"/>
        <bgColor rgb="FFFFFFFF"/>
      </patternFill>
    </fill>
    <fill>
      <patternFill patternType="solid">
        <fgColor rgb="FF4F81BD"/>
        <bgColor rgb="FFFFFFFF"/>
      </patternFill>
    </fill>
    <fill>
      <patternFill patternType="solid">
        <fgColor rgb="FFDBE5F1"/>
        <bgColor rgb="FFFFFFFF"/>
      </patternFill>
    </fill>
    <fill>
      <patternFill patternType="solid">
        <fgColor rgb="FFB8CCE4"/>
        <bgColor rgb="FFFFFFFF"/>
      </patternFill>
    </fill>
    <fill>
      <patternFill patternType="solid">
        <fgColor rgb="FF95B3D7"/>
        <bgColor rgb="FFFFFFFF"/>
      </patternFill>
    </fill>
    <fill>
      <patternFill patternType="solid">
        <fgColor rgb="FFC0504D"/>
        <bgColor rgb="FFFFFFFF"/>
      </patternFill>
    </fill>
    <fill>
      <patternFill patternType="solid">
        <fgColor rgb="FFF2DBDB"/>
        <bgColor rgb="FFFFFFFF"/>
      </patternFill>
    </fill>
    <fill>
      <patternFill patternType="solid">
        <fgColor rgb="FFE5B8B7"/>
        <bgColor rgb="FFFFFFFF"/>
      </patternFill>
    </fill>
    <fill>
      <patternFill patternType="solid">
        <fgColor rgb="FFD99594"/>
        <bgColor rgb="FFFFFFFF"/>
      </patternFill>
    </fill>
    <fill>
      <patternFill patternType="solid">
        <fgColor rgb="FF9BBB59"/>
        <bgColor rgb="FFFFFFFF"/>
      </patternFill>
    </fill>
    <fill>
      <patternFill patternType="solid">
        <fgColor rgb="FFEBF1DD"/>
        <bgColor rgb="FFFFFFFF"/>
      </patternFill>
    </fill>
    <fill>
      <patternFill patternType="solid">
        <fgColor rgb="FFD7E3BC"/>
        <bgColor rgb="FFFFFFFF"/>
      </patternFill>
    </fill>
    <fill>
      <patternFill patternType="solid">
        <fgColor rgb="FFC3D69B"/>
        <bgColor rgb="FFFFFFFF"/>
      </patternFill>
    </fill>
    <fill>
      <patternFill patternType="solid">
        <fgColor rgb="FF8064A2"/>
        <bgColor rgb="FFFFFFFF"/>
      </patternFill>
    </fill>
    <fill>
      <patternFill patternType="solid">
        <fgColor rgb="FFE5DFEC"/>
        <bgColor rgb="FFFFFFFF"/>
      </patternFill>
    </fill>
    <fill>
      <patternFill patternType="solid">
        <fgColor rgb="FFCCC0D9"/>
        <bgColor rgb="FFFFFFFF"/>
      </patternFill>
    </fill>
    <fill>
      <patternFill patternType="solid">
        <fgColor rgb="FFB2A1C7"/>
        <bgColor rgb="FFFFFFFF"/>
      </patternFill>
    </fill>
    <fill>
      <patternFill patternType="solid">
        <fgColor rgb="FF4BACC6"/>
        <bgColor rgb="FFFFFFFF"/>
      </patternFill>
    </fill>
    <fill>
      <patternFill patternType="solid">
        <fgColor rgb="FFDAEEF3"/>
        <bgColor rgb="FFFFFFFF"/>
      </patternFill>
    </fill>
    <fill>
      <patternFill patternType="solid">
        <fgColor rgb="FFB6DDE8"/>
        <bgColor rgb="FFFFFFFF"/>
      </patternFill>
    </fill>
    <fill>
      <patternFill patternType="solid">
        <fgColor rgb="FF92CDDC"/>
        <bgColor rgb="FFFFFFFF"/>
      </patternFill>
    </fill>
    <fill>
      <patternFill patternType="solid">
        <fgColor rgb="FFF79646"/>
        <bgColor rgb="FFFFFFFF"/>
      </patternFill>
    </fill>
    <fill>
      <patternFill patternType="solid">
        <fgColor rgb="FFFDE9D9"/>
        <bgColor rgb="FFFFFFFF"/>
      </patternFill>
    </fill>
    <fill>
      <patternFill patternType="solid">
        <fgColor rgb="FFFBD4B4"/>
        <bgColor rgb="FFFFFFFF"/>
      </patternFill>
    </fill>
    <fill>
      <patternFill patternType="solid">
        <fgColor rgb="FFFABF8F"/>
        <bgColor rgb="FFFFFFFF"/>
      </patternFill>
    </fill>
    <fill>
      <patternFill patternType="solid">
        <fgColor rgb="FFFFFF00"/>
        <bgColor rgb="FF000000"/>
      </patternFill>
    </fill>
    <fill>
      <patternFill patternType="solid">
        <fgColor rgb="FFC3D69B"/>
        <bgColor rgb="FF000000"/>
      </patternFill>
    </fill>
    <fill>
      <patternFill patternType="solid">
        <fgColor rgb="FFFABF8F"/>
        <bgColor rgb="FF000000"/>
      </patternFill>
    </fill>
    <fill>
      <patternFill patternType="solid">
        <fgColor rgb="FF7030A0"/>
        <bgColor rgb="FF000000"/>
      </patternFill>
    </fill>
    <fill>
      <patternFill patternType="solid">
        <fgColor rgb="FF31859B"/>
        <bgColor rgb="FF000000"/>
      </patternFill>
    </fill>
    <fill>
      <patternFill patternType="solid">
        <fgColor theme="0"/>
        <bgColor indexed="64"/>
      </patternFill>
    </fill>
  </fills>
  <borders count="7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bottom/>
      <diagonal/>
    </border>
    <border>
      <left/>
      <right style="thin">
        <color indexed="64"/>
      </right>
      <top style="thin">
        <color indexed="64"/>
      </top>
      <bottom/>
      <diagonal/>
    </border>
    <border>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s>
  <cellStyleXfs count="144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2" fillId="23" borderId="6"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0" fontId="13" fillId="24" borderId="7" applyNumberFormat="0" applyAlignment="0" applyProtection="0"/>
    <xf numFmtId="166" fontId="9" fillId="0" borderId="0" applyFont="0" applyFill="0" applyBorder="0" applyAlignment="0" applyProtection="0"/>
    <xf numFmtId="43" fontId="2" fillId="0" borderId="0" applyFont="0" applyFill="0" applyBorder="0" applyAlignment="0" applyProtection="0"/>
    <xf numFmtId="167" fontId="2" fillId="0" borderId="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2" fillId="0" borderId="0" applyFill="0" applyBorder="0" applyAlignment="0" applyProtection="0"/>
    <xf numFmtId="166"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9"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9" fontId="2" fillId="0" borderId="0" applyFill="0" applyBorder="0" applyAlignment="0" applyProtection="0"/>
    <xf numFmtId="169" fontId="2" fillId="0" borderId="0" applyFill="0" applyBorder="0" applyAlignment="0" applyProtection="0"/>
    <xf numFmtId="44"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44" fontId="9" fillId="0" borderId="0" applyFont="0" applyFill="0" applyBorder="0" applyAlignment="0" applyProtection="0"/>
    <xf numFmtId="164" fontId="1"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6" fillId="0" borderId="8"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alignment vertical="top"/>
      <protection locked="0"/>
    </xf>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0" fillId="10" borderId="6" applyNumberFormat="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1" fillId="0" borderId="11" applyNumberFormat="0" applyFill="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2" fillId="25" borderId="0" applyNumberFormat="0" applyBorder="0" applyAlignment="0" applyProtection="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9" fillId="0" borderId="0"/>
    <xf numFmtId="0" fontId="9" fillId="0" borderId="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0" fontId="1" fillId="0" borderId="0"/>
    <xf numFmtId="0" fontId="1" fillId="0" borderId="0"/>
    <xf numFmtId="0" fontId="9" fillId="0" borderId="0"/>
    <xf numFmtId="0" fontId="1" fillId="0" borderId="0"/>
    <xf numFmtId="0" fontId="1" fillId="0" borderId="0"/>
    <xf numFmtId="0" fontId="9"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2" fillId="0" borderId="0"/>
    <xf numFmtId="0" fontId="2" fillId="0" borderId="0"/>
    <xf numFmtId="0" fontId="2" fillId="0" borderId="0"/>
    <xf numFmtId="0" fontId="2" fillId="0" borderId="0"/>
    <xf numFmtId="0" fontId="1" fillId="0" borderId="0"/>
    <xf numFmtId="0" fontId="1" fillId="0" borderId="0"/>
    <xf numFmtId="0" fontId="9" fillId="0" borderId="0"/>
    <xf numFmtId="0" fontId="1" fillId="0" borderId="0"/>
    <xf numFmtId="0" fontId="1" fillId="0" borderId="0"/>
    <xf numFmtId="0" fontId="9" fillId="0" borderId="0"/>
    <xf numFmtId="0" fontId="1" fillId="0" borderId="0"/>
    <xf numFmtId="0" fontId="1" fillId="0" borderId="0"/>
    <xf numFmtId="0" fontId="9"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9" fillId="0" borderId="0"/>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2" fillId="0" borderId="0"/>
    <xf numFmtId="0" fontId="1" fillId="0" borderId="0"/>
    <xf numFmtId="0" fontId="1" fillId="0" borderId="0"/>
    <xf numFmtId="0" fontId="9" fillId="0" borderId="0"/>
    <xf numFmtId="0" fontId="1" fillId="0" borderId="0"/>
    <xf numFmtId="0" fontId="1" fillId="0" borderId="0"/>
    <xf numFmtId="0" fontId="9" fillId="0" borderId="0"/>
    <xf numFmtId="171" fontId="24"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9" fillId="0" borderId="0"/>
    <xf numFmtId="0" fontId="1" fillId="0" borderId="0"/>
    <xf numFmtId="0" fontId="1" fillId="0" borderId="0"/>
    <xf numFmtId="0" fontId="9" fillId="0" borderId="0"/>
    <xf numFmtId="0" fontId="1" fillId="0" borderId="0"/>
    <xf numFmtId="0" fontId="9" fillId="0" borderId="0"/>
    <xf numFmtId="0" fontId="9"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9" fillId="0" borderId="0"/>
    <xf numFmtId="0" fontId="1" fillId="0" borderId="0"/>
    <xf numFmtId="0" fontId="1"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9" fillId="2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0" fontId="25" fillId="23" borderId="13" applyNumberFormat="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7" fillId="0" borderId="14"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72" fontId="1" fillId="0" borderId="0"/>
    <xf numFmtId="0" fontId="2" fillId="0" borderId="0"/>
    <xf numFmtId="44" fontId="1"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4" fontId="2" fillId="0" borderId="0" applyFont="0" applyFill="0" applyBorder="0" applyAlignment="0" applyProtection="0"/>
    <xf numFmtId="171" fontId="37"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9" fontId="2" fillId="0" borderId="0" applyFont="0" applyFill="0" applyBorder="0" applyAlignment="0" applyProtection="0"/>
    <xf numFmtId="172" fontId="1" fillId="0" borderId="0"/>
    <xf numFmtId="43" fontId="2"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1" fillId="0" borderId="0" applyFont="0" applyFill="0" applyBorder="0" applyAlignment="0" applyProtection="0"/>
    <xf numFmtId="0" fontId="2" fillId="0" borderId="0"/>
    <xf numFmtId="0" fontId="9" fillId="2" borderId="1"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1" fillId="0" borderId="0"/>
    <xf numFmtId="172" fontId="1" fillId="0" borderId="0"/>
    <xf numFmtId="172" fontId="1" fillId="0" borderId="0"/>
    <xf numFmtId="0" fontId="58" fillId="0" borderId="0" applyNumberFormat="0" applyFill="0" applyBorder="0" applyAlignment="0" applyProtection="0"/>
    <xf numFmtId="0" fontId="59" fillId="0" borderId="54" applyNumberFormat="0" applyFill="0" applyAlignment="0" applyProtection="0"/>
    <xf numFmtId="0" fontId="60" fillId="0" borderId="55" applyNumberFormat="0" applyFill="0" applyAlignment="0" applyProtection="0"/>
    <xf numFmtId="0" fontId="61" fillId="0" borderId="56" applyNumberFormat="0" applyFill="0" applyAlignment="0" applyProtection="0"/>
    <xf numFmtId="0" fontId="61" fillId="0" borderId="0" applyNumberFormat="0" applyFill="0" applyBorder="0" applyAlignment="0" applyProtection="0"/>
    <xf numFmtId="0" fontId="62" fillId="33" borderId="0" applyNumberFormat="0" applyBorder="0" applyAlignment="0" applyProtection="0"/>
    <xf numFmtId="0" fontId="63" fillId="34" borderId="0" applyNumberFormat="0" applyBorder="0" applyAlignment="0" applyProtection="0"/>
    <xf numFmtId="0" fontId="64" fillId="35" borderId="0" applyNumberFormat="0" applyBorder="0" applyAlignment="0" applyProtection="0"/>
    <xf numFmtId="0" fontId="65" fillId="36" borderId="57" applyNumberFormat="0" applyAlignment="0" applyProtection="0"/>
    <xf numFmtId="0" fontId="66" fillId="37" borderId="58" applyNumberFormat="0" applyAlignment="0" applyProtection="0"/>
    <xf numFmtId="0" fontId="67" fillId="37" borderId="57" applyNumberFormat="0" applyAlignment="0" applyProtection="0"/>
    <xf numFmtId="0" fontId="68" fillId="0" borderId="59" applyNumberFormat="0" applyFill="0" applyAlignment="0" applyProtection="0"/>
    <xf numFmtId="0" fontId="69" fillId="38" borderId="60" applyNumberFormat="0" applyAlignment="0" applyProtection="0"/>
    <xf numFmtId="0" fontId="70" fillId="0" borderId="0" applyNumberFormat="0" applyFill="0" applyBorder="0" applyAlignment="0" applyProtection="0"/>
    <xf numFmtId="0" fontId="1" fillId="2" borderId="1" applyNumberFormat="0" applyFont="0" applyAlignment="0" applyProtection="0"/>
    <xf numFmtId="0" fontId="71" fillId="0" borderId="0" applyNumberFormat="0" applyFill="0" applyBorder="0" applyAlignment="0" applyProtection="0"/>
    <xf numFmtId="0" fontId="72" fillId="0" borderId="61" applyNumberFormat="0" applyFill="0" applyAlignment="0" applyProtection="0"/>
    <xf numFmtId="0" fontId="73"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3" fillId="46" borderId="0" applyNumberFormat="0" applyBorder="0" applyAlignment="0" applyProtection="0"/>
    <xf numFmtId="0" fontId="73"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3" fillId="54" borderId="0" applyNumberFormat="0" applyBorder="0" applyAlignment="0" applyProtection="0"/>
    <xf numFmtId="0" fontId="73"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73" fillId="58" borderId="0" applyNumberFormat="0" applyBorder="0" applyAlignment="0" applyProtection="0"/>
    <xf numFmtId="0" fontId="73"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73" fillId="62" borderId="0" applyNumberFormat="0" applyBorder="0" applyAlignment="0" applyProtection="0"/>
    <xf numFmtId="0" fontId="1" fillId="0" borderId="0"/>
    <xf numFmtId="183" fontId="2" fillId="0" borderId="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83" fontId="2" fillId="0" borderId="0" applyFill="0" applyBorder="0" applyAlignment="0" applyProtection="0"/>
    <xf numFmtId="183" fontId="2" fillId="0" borderId="0" applyFill="0" applyBorder="0" applyAlignment="0" applyProtection="0"/>
    <xf numFmtId="183" fontId="2" fillId="0" borderId="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4" fillId="0" borderId="0"/>
    <xf numFmtId="0" fontId="2" fillId="26" borderId="12" applyNumberFormat="0" applyFont="0" applyAlignment="0" applyProtection="0"/>
  </cellStyleXfs>
  <cellXfs count="590">
    <xf numFmtId="0" fontId="0" fillId="0" borderId="0" xfId="0"/>
    <xf numFmtId="0" fontId="4" fillId="0" borderId="0" xfId="0" applyFont="1"/>
    <xf numFmtId="16" fontId="3" fillId="3" borderId="2" xfId="3" quotePrefix="1" applyNumberFormat="1" applyFont="1" applyFill="1" applyBorder="1" applyAlignment="1">
      <alignment horizontal="center" vertical="center" wrapText="1"/>
    </xf>
    <xf numFmtId="16" fontId="3" fillId="3" borderId="2" xfId="3" applyNumberFormat="1" applyFont="1" applyFill="1" applyBorder="1" applyAlignment="1">
      <alignment horizontal="center" vertical="center" wrapText="1"/>
    </xf>
    <xf numFmtId="0" fontId="7" fillId="0" borderId="2" xfId="0" applyFont="1" applyBorder="1"/>
    <xf numFmtId="0" fontId="7" fillId="0" borderId="0" xfId="0" applyFont="1"/>
    <xf numFmtId="0" fontId="30" fillId="0" borderId="0" xfId="1048" applyFont="1"/>
    <xf numFmtId="16" fontId="29" fillId="27" borderId="2" xfId="1048" quotePrefix="1" applyNumberFormat="1" applyFont="1" applyFill="1" applyBorder="1" applyAlignment="1">
      <alignment horizontal="center" vertical="center" wrapText="1"/>
    </xf>
    <xf numFmtId="16" fontId="29" fillId="27" borderId="2" xfId="1048" applyNumberFormat="1" applyFont="1" applyFill="1" applyBorder="1" applyAlignment="1">
      <alignment horizontal="center" vertical="center" wrapText="1"/>
    </xf>
    <xf numFmtId="16" fontId="3" fillId="27" borderId="2" xfId="3" quotePrefix="1" applyNumberFormat="1" applyFont="1" applyFill="1" applyBorder="1" applyAlignment="1">
      <alignment horizontal="center" vertical="center" wrapText="1"/>
    </xf>
    <xf numFmtId="0" fontId="31" fillId="3" borderId="2" xfId="1048" applyFont="1" applyFill="1" applyBorder="1" applyAlignment="1">
      <alignment horizontal="center" vertical="center" wrapText="1"/>
    </xf>
    <xf numFmtId="0" fontId="33" fillId="3" borderId="2" xfId="1048" applyFont="1" applyFill="1" applyBorder="1" applyAlignment="1">
      <alignment horizontal="center" vertical="center" wrapText="1"/>
    </xf>
    <xf numFmtId="16" fontId="31" fillId="3" borderId="3" xfId="1048" applyNumberFormat="1" applyFont="1" applyFill="1" applyBorder="1" applyAlignment="1">
      <alignment horizontal="center" vertical="center" wrapText="1"/>
    </xf>
    <xf numFmtId="16" fontId="33" fillId="3" borderId="3" xfId="1048" quotePrefix="1" applyNumberFormat="1" applyFont="1" applyFill="1" applyBorder="1" applyAlignment="1">
      <alignment horizontal="center" vertical="center" wrapText="1"/>
    </xf>
    <xf numFmtId="16" fontId="32" fillId="3" borderId="3" xfId="1307" quotePrefix="1" applyNumberFormat="1" applyFont="1" applyFill="1" applyBorder="1" applyAlignment="1">
      <alignment horizontal="center" vertical="center" wrapText="1"/>
    </xf>
    <xf numFmtId="16" fontId="29" fillId="0" borderId="2" xfId="1048" applyNumberFormat="1" applyFont="1" applyFill="1" applyBorder="1" applyAlignment="1">
      <alignment horizontal="center" vertical="center" wrapText="1"/>
    </xf>
    <xf numFmtId="16" fontId="35" fillId="0" borderId="2" xfId="1048" quotePrefix="1" applyNumberFormat="1" applyFont="1" applyFill="1" applyBorder="1" applyAlignment="1">
      <alignment horizontal="center" vertical="center" wrapText="1"/>
    </xf>
    <xf numFmtId="16" fontId="3" fillId="0" borderId="2" xfId="1307" quotePrefix="1" applyNumberFormat="1" applyFont="1" applyFill="1" applyBorder="1" applyAlignment="1">
      <alignment horizontal="center" vertical="center" wrapText="1"/>
    </xf>
    <xf numFmtId="0" fontId="7" fillId="0" borderId="0" xfId="0" applyFont="1" applyFill="1"/>
    <xf numFmtId="16" fontId="34" fillId="0" borderId="2" xfId="1048" applyNumberFormat="1" applyFont="1" applyFill="1" applyBorder="1" applyAlignment="1">
      <alignment horizontal="center" vertical="center" wrapText="1"/>
    </xf>
    <xf numFmtId="0" fontId="29" fillId="0" borderId="2" xfId="1048" applyFont="1" applyFill="1" applyBorder="1" applyAlignment="1">
      <alignment horizontal="center" vertical="center" wrapText="1"/>
    </xf>
    <xf numFmtId="0" fontId="5" fillId="0" borderId="2" xfId="0" applyFont="1" applyBorder="1" applyAlignment="1">
      <alignment horizontal="left" wrapText="1"/>
    </xf>
    <xf numFmtId="0" fontId="30" fillId="0" borderId="2" xfId="1307" applyFont="1" applyFill="1" applyBorder="1" applyAlignment="1">
      <alignment horizontal="center" vertical="center" wrapText="1"/>
    </xf>
    <xf numFmtId="0" fontId="5" fillId="0" borderId="2" xfId="1048" applyFont="1" applyFill="1" applyBorder="1" applyAlignment="1">
      <alignment horizontal="center" vertical="center" wrapText="1"/>
    </xf>
    <xf numFmtId="16" fontId="30" fillId="0" borderId="2" xfId="1048" applyNumberFormat="1" applyFont="1" applyFill="1" applyBorder="1" applyAlignment="1">
      <alignment horizontal="center" vertical="center" wrapText="1"/>
    </xf>
    <xf numFmtId="16" fontId="30" fillId="0" borderId="2" xfId="1048" quotePrefix="1" applyNumberFormat="1" applyFont="1" applyFill="1" applyBorder="1" applyAlignment="1">
      <alignment horizontal="center" vertical="center" wrapText="1"/>
    </xf>
    <xf numFmtId="16" fontId="30" fillId="0" borderId="2" xfId="1307" quotePrefix="1" applyNumberFormat="1" applyFont="1" applyFill="1" applyBorder="1" applyAlignment="1">
      <alignment horizontal="center" vertical="center" wrapText="1"/>
    </xf>
    <xf numFmtId="0" fontId="5" fillId="0" borderId="0" xfId="0" applyFont="1" applyFill="1"/>
    <xf numFmtId="0" fontId="5" fillId="0" borderId="2" xfId="0" applyFont="1" applyBorder="1" applyAlignment="1">
      <alignment horizontal="center" vertical="center" wrapText="1"/>
    </xf>
    <xf numFmtId="173" fontId="5" fillId="0" borderId="2" xfId="1048" applyNumberFormat="1" applyFont="1" applyFill="1" applyBorder="1" applyAlignment="1">
      <alignment horizontal="center" vertical="center" wrapText="1"/>
    </xf>
    <xf numFmtId="173" fontId="5" fillId="0" borderId="2" xfId="1048" applyNumberFormat="1" applyFont="1" applyFill="1" applyBorder="1" applyAlignment="1">
      <alignment horizontal="left" vertical="center" wrapText="1"/>
    </xf>
    <xf numFmtId="173" fontId="36" fillId="0" borderId="2" xfId="1048" applyNumberFormat="1" applyFont="1" applyFill="1" applyBorder="1" applyAlignment="1">
      <alignment horizontal="center" vertical="center" wrapText="1"/>
    </xf>
    <xf numFmtId="0" fontId="5" fillId="0" borderId="2" xfId="1048" applyFont="1" applyFill="1" applyBorder="1"/>
    <xf numFmtId="0" fontId="5" fillId="0" borderId="2" xfId="1048" applyFont="1" applyFill="1" applyBorder="1" applyAlignment="1">
      <alignment horizontal="left" vertical="center" wrapText="1"/>
    </xf>
    <xf numFmtId="0" fontId="5" fillId="0" borderId="2" xfId="1048" applyFont="1" applyFill="1" applyBorder="1" applyAlignment="1">
      <alignment horizontal="center" vertical="center"/>
    </xf>
    <xf numFmtId="0" fontId="36" fillId="0" borderId="2" xfId="1048" applyFont="1" applyFill="1" applyBorder="1" applyAlignment="1">
      <alignment horizontal="center" vertical="center"/>
    </xf>
    <xf numFmtId="9" fontId="5" fillId="0" borderId="2" xfId="1048" applyNumberFormat="1" applyFont="1" applyFill="1" applyBorder="1" applyAlignment="1">
      <alignment horizontal="left" vertical="center" wrapText="1"/>
    </xf>
    <xf numFmtId="0" fontId="7" fillId="0" borderId="0" xfId="0" applyFont="1" applyAlignment="1">
      <alignment horizontal="center"/>
    </xf>
    <xf numFmtId="175" fontId="5" fillId="0" borderId="2" xfId="1308" applyNumberFormat="1" applyFont="1" applyFill="1" applyBorder="1" applyAlignment="1">
      <alignment horizontal="left" vertical="center" textRotation="90" wrapText="1"/>
    </xf>
    <xf numFmtId="172" fontId="0" fillId="0" borderId="0" xfId="0" applyNumberFormat="1" applyFill="1"/>
    <xf numFmtId="176" fontId="7" fillId="0" borderId="0" xfId="0" applyNumberFormat="1" applyFont="1"/>
    <xf numFmtId="165" fontId="7" fillId="0" borderId="0" xfId="0" applyNumberFormat="1" applyFont="1"/>
    <xf numFmtId="0" fontId="6" fillId="0" borderId="2" xfId="3" applyFont="1" applyFill="1" applyBorder="1" applyAlignment="1">
      <alignment horizontal="left" wrapText="1"/>
    </xf>
    <xf numFmtId="0" fontId="6" fillId="0" borderId="2" xfId="3" applyFont="1" applyFill="1" applyBorder="1" applyAlignment="1">
      <alignment horizontal="center" vertical="center" wrapText="1"/>
    </xf>
    <xf numFmtId="16" fontId="6" fillId="0" borderId="2" xfId="3" applyNumberFormat="1" applyFont="1" applyFill="1" applyBorder="1" applyAlignment="1">
      <alignment horizontal="center" vertical="center" textRotation="90" wrapText="1"/>
    </xf>
    <xf numFmtId="0" fontId="6" fillId="0" borderId="2" xfId="3" applyFont="1" applyFill="1" applyBorder="1" applyAlignment="1">
      <alignment horizontal="left" textRotation="90" wrapText="1"/>
    </xf>
    <xf numFmtId="16" fontId="6" fillId="0" borderId="2" xfId="3" quotePrefix="1" applyNumberFormat="1" applyFont="1" applyFill="1" applyBorder="1" applyAlignment="1">
      <alignment horizontal="center" vertical="center" wrapText="1"/>
    </xf>
    <xf numFmtId="179" fontId="6" fillId="0" borderId="2" xfId="3" applyNumberFormat="1" applyFont="1" applyFill="1" applyBorder="1" applyAlignment="1">
      <alignment horizontal="left" wrapText="1"/>
    </xf>
    <xf numFmtId="1" fontId="6" fillId="0" borderId="2" xfId="3" applyNumberFormat="1" applyFont="1" applyFill="1" applyBorder="1" applyAlignment="1">
      <alignment horizontal="center" vertical="center" textRotation="90" wrapText="1"/>
    </xf>
    <xf numFmtId="180" fontId="6" fillId="0" borderId="2" xfId="3" applyNumberFormat="1" applyFont="1" applyFill="1" applyBorder="1" applyAlignment="1">
      <alignment horizontal="left" wrapText="1"/>
    </xf>
    <xf numFmtId="16" fontId="6" fillId="0" borderId="2" xfId="3" applyNumberFormat="1" applyFont="1" applyFill="1" applyBorder="1" applyAlignment="1">
      <alignment horizontal="center" vertical="center" wrapText="1"/>
    </xf>
    <xf numFmtId="165" fontId="4" fillId="0" borderId="0" xfId="0" applyNumberFormat="1" applyFont="1"/>
    <xf numFmtId="165" fontId="7" fillId="0" borderId="0" xfId="0" applyNumberFormat="1" applyFont="1" applyFill="1"/>
    <xf numFmtId="181" fontId="40" fillId="0" borderId="2" xfId="1032" applyNumberFormat="1" applyFont="1" applyFill="1" applyBorder="1" applyAlignment="1">
      <alignment horizontal="center" vertical="center" textRotation="90" wrapText="1"/>
    </xf>
    <xf numFmtId="181" fontId="32" fillId="0" borderId="2" xfId="3" applyNumberFormat="1" applyFont="1" applyFill="1" applyBorder="1" applyAlignment="1">
      <alignment horizontal="center" vertical="center" textRotation="90" wrapText="1"/>
    </xf>
    <xf numFmtId="0" fontId="42" fillId="0" borderId="0" xfId="1048" applyFont="1"/>
    <xf numFmtId="16" fontId="31" fillId="27" borderId="2" xfId="1048" quotePrefix="1" applyNumberFormat="1" applyFont="1" applyFill="1" applyBorder="1" applyAlignment="1">
      <alignment horizontal="center" vertical="center" wrapText="1"/>
    </xf>
    <xf numFmtId="16" fontId="31" fillId="27" borderId="2" xfId="1048" applyNumberFormat="1" applyFont="1" applyFill="1" applyBorder="1" applyAlignment="1">
      <alignment horizontal="center" vertical="center" wrapText="1"/>
    </xf>
    <xf numFmtId="16" fontId="41" fillId="27" borderId="2" xfId="3" quotePrefix="1" applyNumberFormat="1" applyFont="1" applyFill="1" applyBorder="1" applyAlignment="1">
      <alignment horizontal="center" vertical="center" wrapText="1"/>
    </xf>
    <xf numFmtId="16" fontId="41" fillId="0" borderId="2" xfId="3" quotePrefix="1" applyNumberFormat="1" applyFont="1" applyFill="1" applyBorder="1" applyAlignment="1">
      <alignment horizontal="center" vertical="center" wrapText="1"/>
    </xf>
    <xf numFmtId="0" fontId="42" fillId="0" borderId="0" xfId="1048" applyFont="1" applyFill="1"/>
    <xf numFmtId="16" fontId="44" fillId="0" borderId="2" xfId="1048" applyNumberFormat="1" applyFont="1" applyFill="1" applyBorder="1" applyAlignment="1">
      <alignment horizontal="center" vertical="center" wrapText="1"/>
    </xf>
    <xf numFmtId="0" fontId="5" fillId="0" borderId="2" xfId="1048" applyFont="1" applyFill="1" applyBorder="1" applyAlignment="1">
      <alignment wrapText="1"/>
    </xf>
    <xf numFmtId="0" fontId="5" fillId="0" borderId="2" xfId="0" applyFont="1" applyFill="1" applyBorder="1"/>
    <xf numFmtId="0" fontId="5" fillId="0" borderId="2" xfId="1048" applyFont="1" applyBorder="1" applyAlignment="1">
      <alignment wrapText="1"/>
    </xf>
    <xf numFmtId="1" fontId="5" fillId="0" borderId="2" xfId="1306" applyNumberFormat="1" applyFont="1" applyBorder="1" applyAlignment="1">
      <alignment horizontal="center" vertical="center" wrapText="1"/>
    </xf>
    <xf numFmtId="0" fontId="5" fillId="0" borderId="2" xfId="0" applyFont="1" applyBorder="1"/>
    <xf numFmtId="0" fontId="5" fillId="0" borderId="2" xfId="0" applyFont="1" applyBorder="1" applyAlignment="1">
      <alignment horizontal="left" vertical="center" wrapText="1"/>
    </xf>
    <xf numFmtId="0" fontId="5" fillId="0" borderId="2" xfId="0" applyFont="1" applyFill="1" applyBorder="1" applyAlignment="1">
      <alignment horizontal="left" wrapText="1"/>
    </xf>
    <xf numFmtId="44" fontId="5" fillId="0" borderId="2" xfId="1308" applyFont="1" applyBorder="1" applyAlignment="1">
      <alignment horizontal="center" vertical="center" textRotation="90" wrapText="1"/>
    </xf>
    <xf numFmtId="0" fontId="31" fillId="0" borderId="2" xfId="1048" applyFont="1" applyFill="1" applyBorder="1" applyAlignment="1">
      <alignment horizontal="left" wrapText="1"/>
    </xf>
    <xf numFmtId="0" fontId="44" fillId="0" borderId="2" xfId="1048" applyFont="1" applyFill="1" applyBorder="1" applyAlignment="1">
      <alignment horizontal="left" wrapText="1"/>
    </xf>
    <xf numFmtId="0" fontId="41" fillId="0" borderId="2" xfId="3" applyFont="1" applyFill="1" applyBorder="1" applyAlignment="1">
      <alignment horizontal="center" vertical="center" wrapText="1"/>
    </xf>
    <xf numFmtId="0" fontId="44" fillId="0" borderId="2" xfId="1048" applyFont="1" applyFill="1" applyBorder="1" applyAlignment="1">
      <alignment horizontal="center" vertical="center" wrapText="1"/>
    </xf>
    <xf numFmtId="16" fontId="41" fillId="0" borderId="0" xfId="3" quotePrefix="1" applyNumberFormat="1" applyFont="1" applyFill="1" applyBorder="1" applyAlignment="1">
      <alignment horizontal="center" vertical="center" wrapText="1"/>
    </xf>
    <xf numFmtId="0" fontId="34" fillId="0" borderId="2" xfId="1086" applyNumberFormat="1" applyFont="1" applyFill="1" applyBorder="1" applyAlignment="1">
      <alignment vertical="center" wrapText="1"/>
    </xf>
    <xf numFmtId="0" fontId="34" fillId="0" borderId="2" xfId="1086" applyNumberFormat="1" applyFont="1" applyFill="1" applyBorder="1" applyAlignment="1">
      <alignment horizontal="center" vertical="center" wrapText="1"/>
    </xf>
    <xf numFmtId="0" fontId="34" fillId="0" borderId="2" xfId="1086" applyNumberFormat="1" applyFont="1" applyFill="1" applyBorder="1" applyAlignment="1">
      <alignment wrapText="1"/>
    </xf>
    <xf numFmtId="0" fontId="34" fillId="28" borderId="2" xfId="1086" applyNumberFormat="1" applyFont="1" applyFill="1" applyBorder="1" applyAlignment="1">
      <alignment horizontal="center" vertical="center" wrapText="1"/>
    </xf>
    <xf numFmtId="165" fontId="34" fillId="0" borderId="2" xfId="1086" applyNumberFormat="1" applyFont="1" applyFill="1" applyBorder="1" applyAlignment="1">
      <alignment horizontal="center" vertical="center" wrapText="1"/>
    </xf>
    <xf numFmtId="165" fontId="34" fillId="28" borderId="2" xfId="1086" applyNumberFormat="1" applyFont="1" applyFill="1" applyBorder="1" applyAlignment="1">
      <alignment horizontal="center" vertical="center" wrapText="1"/>
    </xf>
    <xf numFmtId="0" fontId="5" fillId="0" borderId="2" xfId="1086" applyNumberFormat="1" applyFont="1" applyFill="1" applyBorder="1" applyAlignment="1">
      <alignment vertical="center" wrapText="1"/>
    </xf>
    <xf numFmtId="0" fontId="5" fillId="28" borderId="2" xfId="1086" applyNumberFormat="1" applyFont="1" applyFill="1" applyBorder="1" applyAlignment="1">
      <alignment horizontal="center" vertical="center" wrapText="1"/>
    </xf>
    <xf numFmtId="0" fontId="5" fillId="0" borderId="2" xfId="1086" applyNumberFormat="1" applyFont="1" applyFill="1" applyBorder="1" applyAlignment="1">
      <alignment horizontal="center" vertical="center" wrapText="1"/>
    </xf>
    <xf numFmtId="9" fontId="5" fillId="0" borderId="2" xfId="1230" applyFont="1" applyFill="1" applyBorder="1" applyAlignment="1">
      <alignment horizontal="center" vertical="center" wrapText="1"/>
    </xf>
    <xf numFmtId="6" fontId="5" fillId="28" borderId="2" xfId="1230" applyNumberFormat="1" applyFont="1" applyFill="1" applyBorder="1" applyAlignment="1">
      <alignment horizontal="center" vertical="center" wrapText="1"/>
    </xf>
    <xf numFmtId="6" fontId="5" fillId="0" borderId="2" xfId="1230" applyNumberFormat="1" applyFont="1" applyFill="1" applyBorder="1" applyAlignment="1">
      <alignment horizontal="center" vertical="center" wrapText="1"/>
    </xf>
    <xf numFmtId="3" fontId="5" fillId="28" borderId="2" xfId="1086" applyNumberFormat="1" applyFont="1" applyFill="1" applyBorder="1" applyAlignment="1">
      <alignment horizontal="center" vertical="center" wrapText="1"/>
    </xf>
    <xf numFmtId="3" fontId="5" fillId="0" borderId="2" xfId="1086" applyNumberFormat="1" applyFont="1" applyFill="1" applyBorder="1" applyAlignment="1">
      <alignment horizontal="center" vertical="center" wrapText="1"/>
    </xf>
    <xf numFmtId="165" fontId="5" fillId="0" borderId="2" xfId="1086" applyNumberFormat="1" applyFont="1" applyFill="1" applyBorder="1" applyAlignment="1">
      <alignment horizontal="center" vertical="center" wrapText="1"/>
    </xf>
    <xf numFmtId="6" fontId="5" fillId="28" borderId="2" xfId="1086" applyNumberFormat="1" applyFont="1" applyFill="1" applyBorder="1" applyAlignment="1">
      <alignment horizontal="center" vertical="center" wrapText="1"/>
    </xf>
    <xf numFmtId="6" fontId="5" fillId="0" borderId="2" xfId="1086" applyNumberFormat="1" applyFont="1" applyFill="1" applyBorder="1" applyAlignment="1">
      <alignment horizontal="center" vertical="center" wrapText="1"/>
    </xf>
    <xf numFmtId="0" fontId="5" fillId="0" borderId="2" xfId="1086" applyFont="1" applyFill="1" applyBorder="1" applyAlignment="1">
      <alignment horizontal="center" vertical="center"/>
    </xf>
    <xf numFmtId="6" fontId="5" fillId="28" borderId="2" xfId="1086" applyNumberFormat="1" applyFont="1" applyFill="1" applyBorder="1" applyAlignment="1">
      <alignment horizontal="center" vertical="center"/>
    </xf>
    <xf numFmtId="9" fontId="5" fillId="0" borderId="2" xfId="1086" applyNumberFormat="1" applyFont="1" applyFill="1" applyBorder="1" applyAlignment="1">
      <alignment vertical="center" wrapText="1"/>
    </xf>
    <xf numFmtId="9" fontId="5" fillId="0" borderId="2" xfId="1254" applyFont="1" applyFill="1" applyBorder="1" applyAlignment="1">
      <alignment horizontal="center" vertical="center" wrapText="1"/>
    </xf>
    <xf numFmtId="0" fontId="5" fillId="0" borderId="2" xfId="1032" applyFont="1" applyBorder="1" applyAlignment="1">
      <alignment horizontal="center" vertical="center" wrapText="1"/>
    </xf>
    <xf numFmtId="0" fontId="7" fillId="0" borderId="2" xfId="0" applyFont="1" applyBorder="1" applyAlignment="1">
      <alignment vertical="center" wrapText="1"/>
    </xf>
    <xf numFmtId="0" fontId="5" fillId="0" borderId="2" xfId="1086" applyFont="1" applyBorder="1" applyAlignment="1">
      <alignment vertical="center" wrapText="1"/>
    </xf>
    <xf numFmtId="9" fontId="5" fillId="0" borderId="2" xfId="1230" applyFont="1" applyFill="1" applyBorder="1" applyAlignment="1">
      <alignment vertical="center" wrapText="1"/>
    </xf>
    <xf numFmtId="0" fontId="5" fillId="0" borderId="2" xfId="1032" applyFont="1" applyBorder="1" applyAlignment="1">
      <alignment vertical="center" wrapText="1"/>
    </xf>
    <xf numFmtId="0" fontId="5" fillId="0" borderId="2" xfId="1086" applyFont="1" applyBorder="1" applyAlignment="1"/>
    <xf numFmtId="172" fontId="42" fillId="0" borderId="0" xfId="1048" applyNumberFormat="1" applyFont="1" applyFill="1"/>
    <xf numFmtId="0" fontId="7" fillId="0" borderId="0" xfId="0" applyFont="1" applyAlignment="1">
      <alignment vertical="top"/>
    </xf>
    <xf numFmtId="0" fontId="30" fillId="3" borderId="2" xfId="1047" applyFont="1" applyFill="1" applyBorder="1" applyAlignment="1">
      <alignment vertical="center" wrapText="1"/>
    </xf>
    <xf numFmtId="0" fontId="7" fillId="0" borderId="2" xfId="0" applyFont="1" applyBorder="1" applyAlignment="1">
      <alignment horizontal="center" vertical="center"/>
    </xf>
    <xf numFmtId="9" fontId="7" fillId="0" borderId="2" xfId="2" applyFont="1" applyBorder="1" applyAlignment="1">
      <alignment horizontal="center" vertical="center"/>
    </xf>
    <xf numFmtId="9" fontId="5" fillId="0" borderId="2" xfId="1254" applyFont="1" applyBorder="1" applyAlignment="1">
      <alignment horizontal="center" vertical="center" wrapText="1"/>
    </xf>
    <xf numFmtId="177" fontId="7" fillId="0" borderId="2" xfId="0" applyNumberFormat="1" applyFont="1" applyBorder="1" applyAlignment="1">
      <alignment horizontal="center" vertical="center" textRotation="90"/>
    </xf>
    <xf numFmtId="9" fontId="5" fillId="0" borderId="2" xfId="1254" applyFont="1" applyFill="1" applyBorder="1" applyAlignment="1">
      <alignment horizontal="left" wrapText="1"/>
    </xf>
    <xf numFmtId="173" fontId="7" fillId="0" borderId="2" xfId="0" applyNumberFormat="1" applyFont="1" applyBorder="1" applyAlignment="1">
      <alignment horizontal="center" vertical="center" textRotation="90"/>
    </xf>
    <xf numFmtId="9" fontId="30" fillId="0" borderId="2" xfId="1254" applyFont="1" applyFill="1" applyBorder="1" applyAlignment="1">
      <alignment horizontal="left" wrapText="1"/>
    </xf>
    <xf numFmtId="0" fontId="7" fillId="0" borderId="2" xfId="0" applyFont="1" applyFill="1" applyBorder="1"/>
    <xf numFmtId="0" fontId="7" fillId="0" borderId="2" xfId="0" applyFont="1" applyFill="1" applyBorder="1" applyAlignment="1">
      <alignment horizontal="center" vertical="center"/>
    </xf>
    <xf numFmtId="177" fontId="7" fillId="0" borderId="2" xfId="0" applyNumberFormat="1" applyFont="1" applyFill="1" applyBorder="1" applyAlignment="1">
      <alignment horizontal="center" vertical="center" textRotation="90"/>
    </xf>
    <xf numFmtId="0" fontId="5" fillId="0" borderId="2" xfId="1047" applyFont="1" applyFill="1" applyBorder="1" applyAlignment="1">
      <alignment wrapText="1"/>
    </xf>
    <xf numFmtId="0" fontId="5" fillId="0" borderId="2" xfId="1047" applyFont="1" applyFill="1" applyBorder="1" applyAlignment="1">
      <alignment horizontal="left" wrapText="1"/>
    </xf>
    <xf numFmtId="0" fontId="5" fillId="0" borderId="2" xfId="1047" applyFont="1" applyFill="1" applyBorder="1" applyAlignment="1">
      <alignment horizontal="center" vertical="center"/>
    </xf>
    <xf numFmtId="0" fontId="4" fillId="0" borderId="2" xfId="0" applyFont="1" applyBorder="1" applyAlignment="1">
      <alignment vertical="top"/>
    </xf>
    <xf numFmtId="0" fontId="5" fillId="0" borderId="2" xfId="1047" applyFont="1" applyBorder="1" applyAlignment="1">
      <alignment wrapText="1"/>
    </xf>
    <xf numFmtId="9" fontId="5" fillId="0" borderId="2" xfId="1254" applyFont="1" applyFill="1" applyBorder="1" applyAlignment="1">
      <alignment horizontal="center" wrapText="1"/>
    </xf>
    <xf numFmtId="9" fontId="5" fillId="0" borderId="2" xfId="1254" applyFont="1" applyBorder="1" applyAlignment="1">
      <alignment horizontal="left" wrapText="1"/>
    </xf>
    <xf numFmtId="0" fontId="5" fillId="0" borderId="2" xfId="1047" applyFont="1" applyBorder="1" applyAlignment="1">
      <alignment horizontal="center" vertical="center"/>
    </xf>
    <xf numFmtId="0" fontId="5" fillId="0" borderId="2" xfId="1047" applyFont="1" applyBorder="1" applyAlignment="1">
      <alignment horizontal="left" wrapText="1"/>
    </xf>
    <xf numFmtId="9" fontId="7" fillId="0" borderId="2" xfId="2" applyFont="1" applyBorder="1" applyAlignment="1">
      <alignment vertical="center"/>
    </xf>
    <xf numFmtId="0" fontId="7" fillId="0" borderId="2" xfId="0" applyFont="1" applyBorder="1" applyAlignment="1">
      <alignment vertical="center"/>
    </xf>
    <xf numFmtId="0" fontId="7" fillId="0" borderId="2" xfId="0" applyFont="1" applyBorder="1" applyAlignment="1">
      <alignment wrapText="1"/>
    </xf>
    <xf numFmtId="9" fontId="5" fillId="0" borderId="2" xfId="1254" applyFont="1" applyBorder="1" applyAlignment="1">
      <alignment horizontal="left" vertical="center" wrapText="1"/>
    </xf>
    <xf numFmtId="0" fontId="7" fillId="0" borderId="0" xfId="0" applyFont="1" applyAlignment="1">
      <alignment vertical="center"/>
    </xf>
    <xf numFmtId="165" fontId="7" fillId="0" borderId="2" xfId="0" applyNumberFormat="1" applyFont="1" applyFill="1" applyBorder="1" applyAlignment="1">
      <alignment horizontal="center" vertical="center"/>
    </xf>
    <xf numFmtId="165" fontId="7" fillId="0" borderId="2" xfId="0" applyNumberFormat="1" applyFont="1" applyBorder="1" applyAlignment="1">
      <alignment horizontal="center" vertical="center"/>
    </xf>
    <xf numFmtId="172" fontId="1" fillId="0" borderId="0" xfId="1332" applyFill="1"/>
    <xf numFmtId="165" fontId="41" fillId="0" borderId="2" xfId="3" applyNumberFormat="1" applyFont="1" applyFill="1" applyBorder="1" applyAlignment="1">
      <alignment horizontal="center" vertical="center" wrapText="1"/>
    </xf>
    <xf numFmtId="172" fontId="1" fillId="0" borderId="0" xfId="1357" applyFill="1"/>
    <xf numFmtId="172" fontId="1" fillId="29" borderId="0" xfId="1358" applyFill="1"/>
    <xf numFmtId="0" fontId="5" fillId="0" borderId="0" xfId="1048" applyFont="1"/>
    <xf numFmtId="172" fontId="34" fillId="0" borderId="2" xfId="1086" applyNumberFormat="1" applyFont="1" applyFill="1" applyBorder="1" applyAlignment="1">
      <alignment horizontal="center" vertical="center" wrapText="1"/>
    </xf>
    <xf numFmtId="165" fontId="34" fillId="30" borderId="2" xfId="1086" applyNumberFormat="1" applyFont="1" applyFill="1" applyBorder="1" applyAlignment="1">
      <alignment vertical="center" wrapText="1"/>
    </xf>
    <xf numFmtId="172" fontId="5" fillId="0" borderId="2" xfId="1086" applyNumberFormat="1" applyFont="1" applyFill="1" applyBorder="1" applyAlignment="1">
      <alignment horizontal="center" vertical="center" wrapText="1"/>
    </xf>
    <xf numFmtId="165" fontId="5" fillId="30" borderId="2" xfId="1086" applyNumberFormat="1" applyFont="1" applyFill="1" applyBorder="1" applyAlignment="1">
      <alignment vertical="center" wrapText="1"/>
    </xf>
    <xf numFmtId="0" fontId="46" fillId="0" borderId="2" xfId="1086" applyNumberFormat="1" applyFont="1" applyFill="1" applyBorder="1" applyAlignment="1">
      <alignment horizontal="center" vertical="center" wrapText="1"/>
    </xf>
    <xf numFmtId="0" fontId="31" fillId="3" borderId="3" xfId="1086" applyNumberFormat="1" applyFont="1" applyFill="1" applyBorder="1" applyAlignment="1">
      <alignment horizontal="center" vertical="center" wrapText="1"/>
    </xf>
    <xf numFmtId="165" fontId="31" fillId="3" borderId="3" xfId="1086" applyNumberFormat="1" applyFont="1" applyFill="1" applyBorder="1" applyAlignment="1">
      <alignment horizontal="center" vertical="center" wrapText="1"/>
    </xf>
    <xf numFmtId="165" fontId="34" fillId="0" borderId="2" xfId="1086" applyNumberFormat="1" applyFont="1" applyFill="1" applyBorder="1" applyAlignment="1">
      <alignment horizontal="right" vertical="center" wrapText="1"/>
    </xf>
    <xf numFmtId="0" fontId="5" fillId="31" borderId="2" xfId="1086" applyNumberFormat="1" applyFont="1" applyFill="1" applyBorder="1" applyAlignment="1">
      <alignment horizontal="center" vertical="center" wrapText="1"/>
    </xf>
    <xf numFmtId="165" fontId="49" fillId="0" borderId="0" xfId="0" applyNumberFormat="1" applyFont="1"/>
    <xf numFmtId="165" fontId="44" fillId="0" borderId="2" xfId="1086" applyNumberFormat="1" applyFont="1" applyFill="1" applyBorder="1" applyAlignment="1">
      <alignment vertical="center" wrapText="1"/>
    </xf>
    <xf numFmtId="165" fontId="45" fillId="0" borderId="2" xfId="1086" applyNumberFormat="1" applyFont="1" applyFill="1" applyBorder="1" applyAlignment="1">
      <alignment vertical="center" wrapText="1"/>
    </xf>
    <xf numFmtId="165" fontId="45" fillId="0" borderId="2" xfId="1086" applyNumberFormat="1" applyFont="1" applyFill="1" applyBorder="1" applyAlignment="1">
      <alignment horizontal="center" vertical="center" wrapText="1"/>
    </xf>
    <xf numFmtId="165" fontId="45" fillId="0" borderId="2" xfId="1086" applyNumberFormat="1" applyFont="1" applyFill="1" applyBorder="1" applyAlignment="1">
      <alignment vertical="center"/>
    </xf>
    <xf numFmtId="165" fontId="49" fillId="0" borderId="2" xfId="0" applyNumberFormat="1" applyFont="1" applyFill="1" applyBorder="1" applyAlignment="1">
      <alignment vertical="center" wrapText="1"/>
    </xf>
    <xf numFmtId="165" fontId="45" fillId="0" borderId="2" xfId="1032" applyNumberFormat="1" applyFont="1" applyFill="1" applyBorder="1" applyAlignment="1">
      <alignment vertical="center" wrapText="1"/>
    </xf>
    <xf numFmtId="9" fontId="7" fillId="0" borderId="2" xfId="2"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0" xfId="0" applyFont="1" applyAlignment="1">
      <alignment vertical="center" wrapText="1"/>
    </xf>
    <xf numFmtId="9" fontId="5" fillId="0" borderId="2" xfId="1254" applyFont="1" applyFill="1" applyBorder="1" applyAlignment="1">
      <alignment horizontal="left" vertical="center" wrapText="1"/>
    </xf>
    <xf numFmtId="0" fontId="5" fillId="0" borderId="2" xfId="1047" applyFont="1" applyFill="1" applyBorder="1" applyAlignment="1">
      <alignment horizontal="left" vertical="center" wrapText="1"/>
    </xf>
    <xf numFmtId="9" fontId="7" fillId="0" borderId="2" xfId="2" applyFont="1" applyBorder="1" applyAlignment="1">
      <alignment vertical="center" wrapText="1"/>
    </xf>
    <xf numFmtId="0" fontId="7" fillId="0" borderId="0" xfId="0" applyFont="1" applyAlignment="1">
      <alignment wrapText="1"/>
    </xf>
    <xf numFmtId="0" fontId="50" fillId="0" borderId="19" xfId="1086" applyNumberFormat="1" applyFont="1" applyFill="1" applyBorder="1" applyAlignment="1">
      <alignment horizontal="center" vertical="center" wrapText="1"/>
    </xf>
    <xf numFmtId="0" fontId="51" fillId="0" borderId="36" xfId="1047" applyFont="1" applyBorder="1" applyAlignment="1">
      <alignment horizontal="center"/>
    </xf>
    <xf numFmtId="0" fontId="51" fillId="0" borderId="38" xfId="1047" applyFont="1" applyBorder="1" applyAlignment="1">
      <alignment horizontal="center"/>
    </xf>
    <xf numFmtId="0" fontId="45" fillId="0" borderId="0" xfId="0" applyFont="1" applyFill="1" applyBorder="1"/>
    <xf numFmtId="0" fontId="55" fillId="0" borderId="0" xfId="0" applyNumberFormat="1" applyFont="1" applyFill="1" applyBorder="1"/>
    <xf numFmtId="0" fontId="45" fillId="0" borderId="0" xfId="0" applyNumberFormat="1" applyFont="1" applyFill="1" applyBorder="1" applyAlignment="1">
      <alignment horizontal="left" indent="1"/>
    </xf>
    <xf numFmtId="181" fontId="45" fillId="0" borderId="0" xfId="0" applyNumberFormat="1" applyFont="1" applyFill="1" applyBorder="1"/>
    <xf numFmtId="181" fontId="45" fillId="0" borderId="0" xfId="0" applyNumberFormat="1" applyFont="1" applyFill="1" applyBorder="1" applyProtection="1">
      <protection locked="0"/>
    </xf>
    <xf numFmtId="181" fontId="45" fillId="29" borderId="0" xfId="0" applyNumberFormat="1" applyFont="1" applyFill="1" applyBorder="1"/>
    <xf numFmtId="181" fontId="45" fillId="29" borderId="0" xfId="0" applyNumberFormat="1" applyFont="1" applyFill="1" applyBorder="1" applyProtection="1">
      <protection locked="0"/>
    </xf>
    <xf numFmtId="181" fontId="56" fillId="0" borderId="0" xfId="0" applyNumberFormat="1" applyFont="1" applyFill="1" applyBorder="1" applyProtection="1">
      <protection locked="0"/>
    </xf>
    <xf numFmtId="0" fontId="56" fillId="0" borderId="0" xfId="0" applyNumberFormat="1" applyFont="1" applyFill="1" applyBorder="1" applyAlignment="1">
      <alignment horizontal="left" indent="1"/>
    </xf>
    <xf numFmtId="181" fontId="56" fillId="29" borderId="0" xfId="0" applyNumberFormat="1" applyFont="1" applyFill="1" applyBorder="1" applyProtection="1">
      <protection locked="0"/>
    </xf>
    <xf numFmtId="0" fontId="49" fillId="0" borderId="0" xfId="0" applyFont="1" applyFill="1" applyBorder="1"/>
    <xf numFmtId="0" fontId="57" fillId="0" borderId="0" xfId="0" applyFont="1" applyFill="1" applyBorder="1"/>
    <xf numFmtId="181" fontId="49" fillId="0" borderId="0" xfId="0" applyNumberFormat="1" applyFont="1" applyFill="1" applyBorder="1"/>
    <xf numFmtId="181" fontId="49" fillId="29" borderId="0" xfId="0" applyNumberFormat="1" applyFont="1" applyFill="1" applyBorder="1"/>
    <xf numFmtId="181" fontId="57" fillId="0" borderId="0" xfId="0" applyNumberFormat="1" applyFont="1" applyFill="1" applyBorder="1"/>
    <xf numFmtId="181" fontId="57" fillId="29" borderId="0" xfId="0" applyNumberFormat="1" applyFont="1" applyFill="1" applyBorder="1"/>
    <xf numFmtId="0" fontId="51" fillId="0" borderId="24" xfId="1047" applyFont="1" applyBorder="1" applyAlignment="1">
      <alignment horizontal="center"/>
    </xf>
    <xf numFmtId="0" fontId="51" fillId="0" borderId="0" xfId="1047" applyFont="1" applyBorder="1" applyAlignment="1">
      <alignment horizontal="center"/>
    </xf>
    <xf numFmtId="0" fontId="51" fillId="0" borderId="22" xfId="1047" applyFont="1" applyBorder="1" applyAlignment="1">
      <alignment horizontal="center"/>
    </xf>
    <xf numFmtId="0" fontId="45" fillId="63" borderId="0" xfId="0" applyNumberFormat="1" applyFont="1" applyFill="1" applyBorder="1" applyAlignment="1">
      <alignment horizontal="left" indent="1"/>
    </xf>
    <xf numFmtId="181" fontId="45" fillId="63" borderId="0" xfId="0" applyNumberFormat="1" applyFont="1" applyFill="1" applyBorder="1" applyProtection="1">
      <protection locked="0"/>
    </xf>
    <xf numFmtId="0" fontId="0" fillId="63" borderId="0" xfId="0" applyFill="1"/>
    <xf numFmtId="181" fontId="45" fillId="63" borderId="0" xfId="0" applyNumberFormat="1" applyFont="1" applyFill="1" applyBorder="1"/>
    <xf numFmtId="165" fontId="0" fillId="63" borderId="0" xfId="0" applyNumberFormat="1" applyFill="1"/>
    <xf numFmtId="165" fontId="0" fillId="63" borderId="0" xfId="0" applyNumberFormat="1" applyFill="1"/>
    <xf numFmtId="165" fontId="0" fillId="63" borderId="0" xfId="0" applyNumberFormat="1" applyFill="1"/>
    <xf numFmtId="165" fontId="0" fillId="63" borderId="0" xfId="0" applyNumberFormat="1" applyFill="1"/>
    <xf numFmtId="165" fontId="0" fillId="63" borderId="0" xfId="0" applyNumberFormat="1" applyFill="1"/>
    <xf numFmtId="165" fontId="0" fillId="63" borderId="0" xfId="0" applyNumberFormat="1" applyFill="1"/>
    <xf numFmtId="165" fontId="0" fillId="63" borderId="0" xfId="0" applyNumberFormat="1" applyFill="1"/>
    <xf numFmtId="165" fontId="0" fillId="63" borderId="0" xfId="0" applyNumberFormat="1" applyFill="1"/>
    <xf numFmtId="165" fontId="0" fillId="63" borderId="0" xfId="0" applyNumberFormat="1" applyFill="1"/>
    <xf numFmtId="165" fontId="0" fillId="63" borderId="0" xfId="0" applyNumberFormat="1" applyFill="1"/>
    <xf numFmtId="165" fontId="0" fillId="32" borderId="0" xfId="0" applyNumberFormat="1" applyFill="1"/>
    <xf numFmtId="0" fontId="0" fillId="0" borderId="0" xfId="0" applyFill="1"/>
    <xf numFmtId="165" fontId="0" fillId="63" borderId="0" xfId="0" applyNumberFormat="1" applyFill="1"/>
    <xf numFmtId="165" fontId="0" fillId="0" borderId="0" xfId="0" applyNumberFormat="1" applyFill="1"/>
    <xf numFmtId="165" fontId="0" fillId="0" borderId="0" xfId="0" applyNumberFormat="1"/>
    <xf numFmtId="165" fontId="0" fillId="0" borderId="0" xfId="0" applyNumberFormat="1"/>
    <xf numFmtId="165" fontId="0" fillId="0" borderId="0" xfId="0" applyNumberFormat="1"/>
    <xf numFmtId="165" fontId="0" fillId="0" borderId="0" xfId="0" applyNumberFormat="1" applyFill="1"/>
    <xf numFmtId="165" fontId="0" fillId="0" borderId="0" xfId="0" applyNumberFormat="1" applyFill="1"/>
    <xf numFmtId="165" fontId="0" fillId="0" borderId="0" xfId="0" applyNumberFormat="1"/>
    <xf numFmtId="0" fontId="3" fillId="3" borderId="2" xfId="3" applyFont="1" applyFill="1" applyBorder="1" applyAlignment="1">
      <alignment horizontal="center" vertical="center" wrapText="1"/>
    </xf>
    <xf numFmtId="184" fontId="53" fillId="0" borderId="64" xfId="1446" applyNumberFormat="1" applyFont="1" applyFill="1" applyBorder="1"/>
    <xf numFmtId="184" fontId="53" fillId="0" borderId="64" xfId="1446" applyNumberFormat="1" applyFont="1" applyFill="1" applyBorder="1" applyProtection="1"/>
    <xf numFmtId="184" fontId="53" fillId="0" borderId="64" xfId="1032" applyNumberFormat="1" applyFont="1" applyBorder="1"/>
    <xf numFmtId="184" fontId="53" fillId="0" borderId="64" xfId="1032" applyNumberFormat="1" applyFont="1" applyBorder="1"/>
    <xf numFmtId="0" fontId="49" fillId="64" borderId="0" xfId="0" applyFont="1" applyFill="1" applyBorder="1"/>
    <xf numFmtId="0" fontId="0" fillId="64" borderId="0" xfId="0" applyFill="1"/>
    <xf numFmtId="0" fontId="55" fillId="64" borderId="0" xfId="0" applyNumberFormat="1" applyFont="1" applyFill="1" applyBorder="1"/>
    <xf numFmtId="0" fontId="45" fillId="64" borderId="0" xfId="0" applyNumberFormat="1" applyFont="1" applyFill="1" applyBorder="1" applyAlignment="1">
      <alignment horizontal="left" indent="1"/>
    </xf>
    <xf numFmtId="0" fontId="56" fillId="64" borderId="0" xfId="0" applyNumberFormat="1" applyFont="1" applyFill="1" applyBorder="1" applyAlignment="1">
      <alignment horizontal="left" indent="1"/>
    </xf>
    <xf numFmtId="0" fontId="57" fillId="64" borderId="0" xfId="0" applyFont="1" applyFill="1" applyBorder="1"/>
    <xf numFmtId="0" fontId="49" fillId="65" borderId="0" xfId="0" applyFont="1" applyFill="1" applyBorder="1"/>
    <xf numFmtId="0" fontId="0" fillId="65" borderId="0" xfId="0" applyFill="1"/>
    <xf numFmtId="0" fontId="55" fillId="65" borderId="0" xfId="0" applyNumberFormat="1" applyFont="1" applyFill="1" applyBorder="1"/>
    <xf numFmtId="0" fontId="45" fillId="65" borderId="0" xfId="0" applyNumberFormat="1" applyFont="1" applyFill="1" applyBorder="1" applyAlignment="1">
      <alignment horizontal="left" indent="1"/>
    </xf>
    <xf numFmtId="9" fontId="45" fillId="65" borderId="0" xfId="2" applyFont="1" applyFill="1" applyBorder="1" applyProtection="1">
      <protection locked="0"/>
    </xf>
    <xf numFmtId="9" fontId="0" fillId="65" borderId="0" xfId="2" applyFont="1" applyFill="1"/>
    <xf numFmtId="0" fontId="56" fillId="65" borderId="0" xfId="0" applyNumberFormat="1" applyFont="1" applyFill="1" applyBorder="1" applyAlignment="1">
      <alignment horizontal="left" indent="1"/>
    </xf>
    <xf numFmtId="9" fontId="56" fillId="65" borderId="0" xfId="2" applyFont="1" applyFill="1" applyBorder="1" applyProtection="1">
      <protection locked="0"/>
    </xf>
    <xf numFmtId="9" fontId="49" fillId="65" borderId="0" xfId="2" applyFont="1" applyFill="1" applyBorder="1"/>
    <xf numFmtId="9" fontId="45" fillId="65" borderId="0" xfId="2" applyFont="1" applyFill="1" applyBorder="1"/>
    <xf numFmtId="0" fontId="57" fillId="65" borderId="0" xfId="0" applyFont="1" applyFill="1" applyBorder="1"/>
    <xf numFmtId="0" fontId="75" fillId="65" borderId="0" xfId="0" applyFont="1" applyFill="1" applyBorder="1"/>
    <xf numFmtId="0" fontId="75" fillId="64" borderId="0" xfId="0" applyFont="1" applyFill="1" applyBorder="1"/>
    <xf numFmtId="181" fontId="45" fillId="64" borderId="0" xfId="0" applyNumberFormat="1" applyFont="1" applyFill="1" applyBorder="1"/>
    <xf numFmtId="181" fontId="45" fillId="64" borderId="0" xfId="0" applyNumberFormat="1" applyFont="1" applyFill="1" applyBorder="1" applyProtection="1">
      <protection locked="0"/>
    </xf>
    <xf numFmtId="165" fontId="0" fillId="64" borderId="0" xfId="0" applyNumberFormat="1" applyFill="1"/>
    <xf numFmtId="181" fontId="0" fillId="64" borderId="0" xfId="0" applyNumberFormat="1" applyFill="1"/>
    <xf numFmtId="181" fontId="56" fillId="64" borderId="0" xfId="0" applyNumberFormat="1" applyFont="1" applyFill="1" applyBorder="1" applyProtection="1">
      <protection locked="0"/>
    </xf>
    <xf numFmtId="165" fontId="0" fillId="64" borderId="66" xfId="0" applyNumberFormat="1" applyFill="1" applyBorder="1"/>
    <xf numFmtId="181" fontId="49" fillId="64" borderId="0" xfId="0" applyNumberFormat="1" applyFont="1" applyFill="1" applyBorder="1"/>
    <xf numFmtId="0" fontId="0" fillId="0" borderId="2" xfId="0" applyFill="1" applyBorder="1"/>
    <xf numFmtId="0" fontId="0" fillId="0" borderId="0" xfId="0" applyBorder="1"/>
    <xf numFmtId="0" fontId="0" fillId="0" borderId="0" xfId="0" applyFill="1" applyBorder="1"/>
    <xf numFmtId="181" fontId="0" fillId="0" borderId="0" xfId="0" applyNumberFormat="1" applyFill="1"/>
    <xf numFmtId="181" fontId="45" fillId="32" borderId="0" xfId="0" applyNumberFormat="1" applyFont="1" applyFill="1" applyBorder="1" applyProtection="1">
      <protection locked="0"/>
    </xf>
    <xf numFmtId="181" fontId="0" fillId="66" borderId="0" xfId="0" applyNumberFormat="1" applyFill="1"/>
    <xf numFmtId="181" fontId="0" fillId="67" borderId="0" xfId="0" applyNumberFormat="1" applyFill="1"/>
    <xf numFmtId="0" fontId="0" fillId="31" borderId="28" xfId="0" applyFill="1" applyBorder="1"/>
    <xf numFmtId="0" fontId="52" fillId="31" borderId="29" xfId="1047" applyFont="1" applyFill="1" applyBorder="1"/>
    <xf numFmtId="0" fontId="0" fillId="31" borderId="51" xfId="0" applyFill="1" applyBorder="1"/>
    <xf numFmtId="0" fontId="0" fillId="31" borderId="26" xfId="0" applyFill="1" applyBorder="1"/>
    <xf numFmtId="0" fontId="40" fillId="31" borderId="0" xfId="1047" applyFont="1" applyFill="1" applyBorder="1"/>
    <xf numFmtId="0" fontId="52" fillId="31" borderId="0" xfId="1047" applyFont="1" applyFill="1" applyBorder="1"/>
    <xf numFmtId="0" fontId="0" fillId="31" borderId="34" xfId="0" applyFill="1" applyBorder="1"/>
    <xf numFmtId="0" fontId="40" fillId="31" borderId="22" xfId="1047" applyFont="1" applyFill="1" applyBorder="1" applyAlignment="1">
      <alignment horizontal="center"/>
    </xf>
    <xf numFmtId="0" fontId="40" fillId="31" borderId="24" xfId="1047" applyFont="1" applyFill="1" applyBorder="1" applyAlignment="1">
      <alignment horizontal="center"/>
    </xf>
    <xf numFmtId="0" fontId="40" fillId="31" borderId="40" xfId="1047" applyFont="1" applyFill="1" applyBorder="1" applyAlignment="1">
      <alignment horizontal="center"/>
    </xf>
    <xf numFmtId="0" fontId="40" fillId="31" borderId="36" xfId="1047" applyFont="1" applyFill="1" applyBorder="1" applyAlignment="1">
      <alignment horizontal="center"/>
    </xf>
    <xf numFmtId="0" fontId="40" fillId="31" borderId="38" xfId="1047" applyFont="1" applyFill="1" applyBorder="1" applyAlignment="1">
      <alignment horizontal="center"/>
    </xf>
    <xf numFmtId="0" fontId="40" fillId="31" borderId="53" xfId="1047" applyFont="1" applyFill="1" applyBorder="1" applyAlignment="1">
      <alignment horizontal="center"/>
    </xf>
    <xf numFmtId="0" fontId="79" fillId="31" borderId="42" xfId="0" applyNumberFormat="1" applyFont="1" applyFill="1" applyBorder="1" applyAlignment="1">
      <alignment horizontal="left" indent="1"/>
    </xf>
    <xf numFmtId="165" fontId="52" fillId="31" borderId="43" xfId="1047" applyNumberFormat="1" applyFont="1" applyFill="1" applyBorder="1" applyAlignment="1">
      <alignment vertical="top"/>
    </xf>
    <xf numFmtId="165" fontId="52" fillId="31" borderId="44" xfId="1047" applyNumberFormat="1" applyFont="1" applyFill="1" applyBorder="1" applyAlignment="1">
      <alignment vertical="top"/>
    </xf>
    <xf numFmtId="0" fontId="79" fillId="31" borderId="45" xfId="0" applyNumberFormat="1" applyFont="1" applyFill="1" applyBorder="1" applyAlignment="1">
      <alignment horizontal="left" indent="1"/>
    </xf>
    <xf numFmtId="165" fontId="52" fillId="31" borderId="2" xfId="1047" applyNumberFormat="1" applyFont="1" applyFill="1" applyBorder="1" applyAlignment="1">
      <alignment vertical="top"/>
    </xf>
    <xf numFmtId="165" fontId="52" fillId="31" borderId="46" xfId="1047" applyNumberFormat="1" applyFont="1" applyFill="1" applyBorder="1" applyAlignment="1">
      <alignment vertical="top"/>
    </xf>
    <xf numFmtId="0" fontId="79" fillId="31" borderId="47" xfId="0" applyNumberFormat="1" applyFont="1" applyFill="1" applyBorder="1" applyAlignment="1">
      <alignment horizontal="left" indent="1"/>
    </xf>
    <xf numFmtId="165" fontId="52" fillId="31" borderId="18" xfId="1047" applyNumberFormat="1" applyFont="1" applyFill="1" applyBorder="1" applyAlignment="1">
      <alignment vertical="top"/>
    </xf>
    <xf numFmtId="165" fontId="52" fillId="31" borderId="48" xfId="1047" applyNumberFormat="1" applyFont="1" applyFill="1" applyBorder="1" applyAlignment="1">
      <alignment vertical="top"/>
    </xf>
    <xf numFmtId="0" fontId="51" fillId="31" borderId="0" xfId="1047" applyFont="1" applyFill="1" applyBorder="1"/>
    <xf numFmtId="165" fontId="52" fillId="31" borderId="22" xfId="1047" applyNumberFormat="1" applyFont="1" applyFill="1" applyBorder="1"/>
    <xf numFmtId="165" fontId="52" fillId="31" borderId="24" xfId="1047" applyNumberFormat="1" applyFont="1" applyFill="1" applyBorder="1"/>
    <xf numFmtId="165" fontId="52" fillId="31" borderId="40" xfId="1047" applyNumberFormat="1" applyFont="1" applyFill="1" applyBorder="1"/>
    <xf numFmtId="0" fontId="45" fillId="31" borderId="0" xfId="0" applyNumberFormat="1" applyFont="1" applyFill="1" applyBorder="1" applyAlignment="1">
      <alignment horizontal="left" indent="1"/>
    </xf>
    <xf numFmtId="165" fontId="52" fillId="31" borderId="36" xfId="1047" applyNumberFormat="1" applyFont="1" applyFill="1" applyBorder="1"/>
    <xf numFmtId="165" fontId="52" fillId="31" borderId="38" xfId="1047" applyNumberFormat="1" applyFont="1" applyFill="1" applyBorder="1"/>
    <xf numFmtId="165" fontId="52" fillId="31" borderId="53" xfId="1047" applyNumberFormat="1" applyFont="1" applyFill="1" applyBorder="1"/>
    <xf numFmtId="0" fontId="2" fillId="31" borderId="0" xfId="1047" applyFill="1" applyBorder="1"/>
    <xf numFmtId="0" fontId="0" fillId="31" borderId="52" xfId="0" applyFill="1" applyBorder="1"/>
    <xf numFmtId="0" fontId="2" fillId="31" borderId="37" xfId="1047" applyFill="1" applyBorder="1"/>
    <xf numFmtId="0" fontId="52" fillId="31" borderId="37" xfId="1047" applyFont="1" applyFill="1" applyBorder="1"/>
    <xf numFmtId="0" fontId="0" fillId="31" borderId="39" xfId="0" applyFill="1" applyBorder="1"/>
    <xf numFmtId="0" fontId="0" fillId="31" borderId="0" xfId="0" applyFill="1" applyBorder="1"/>
    <xf numFmtId="0" fontId="2" fillId="31" borderId="0" xfId="1047" applyFill="1"/>
    <xf numFmtId="0" fontId="52" fillId="31" borderId="0" xfId="1047" applyFont="1" applyFill="1"/>
    <xf numFmtId="0" fontId="81" fillId="31" borderId="29" xfId="1047" applyFont="1" applyFill="1" applyBorder="1"/>
    <xf numFmtId="0" fontId="0" fillId="31" borderId="0" xfId="0" applyFill="1"/>
    <xf numFmtId="165" fontId="2" fillId="31" borderId="37" xfId="1047" applyNumberFormat="1" applyFill="1" applyBorder="1"/>
    <xf numFmtId="165" fontId="2" fillId="31" borderId="0" xfId="1047" applyNumberFormat="1" applyFill="1"/>
    <xf numFmtId="0" fontId="76" fillId="31" borderId="20" xfId="1047" applyFont="1" applyFill="1" applyBorder="1" applyAlignment="1">
      <alignment horizontal="center"/>
    </xf>
    <xf numFmtId="0" fontId="76" fillId="31" borderId="23" xfId="1047" applyFont="1" applyFill="1" applyBorder="1" applyAlignment="1">
      <alignment horizontal="center"/>
    </xf>
    <xf numFmtId="0" fontId="76" fillId="31" borderId="25" xfId="1047" applyFont="1" applyFill="1" applyBorder="1" applyAlignment="1">
      <alignment horizontal="center"/>
    </xf>
    <xf numFmtId="0" fontId="77" fillId="31" borderId="0" xfId="1047" applyFont="1" applyFill="1" applyBorder="1"/>
    <xf numFmtId="0" fontId="76" fillId="31" borderId="21" xfId="1047" applyFont="1" applyFill="1" applyBorder="1" applyAlignment="1">
      <alignment horizontal="center" wrapText="1"/>
    </xf>
    <xf numFmtId="0" fontId="76" fillId="31" borderId="22" xfId="1047" applyFont="1" applyFill="1" applyBorder="1" applyAlignment="1">
      <alignment horizontal="center"/>
    </xf>
    <xf numFmtId="0" fontId="76" fillId="31" borderId="24" xfId="1047" applyFont="1" applyFill="1" applyBorder="1" applyAlignment="1">
      <alignment horizontal="center"/>
    </xf>
    <xf numFmtId="0" fontId="77" fillId="31" borderId="26" xfId="1047" applyFont="1" applyFill="1" applyBorder="1" applyAlignment="1">
      <alignment wrapText="1"/>
    </xf>
    <xf numFmtId="165" fontId="77" fillId="31" borderId="27" xfId="1047" applyNumberFormat="1" applyFont="1" applyFill="1" applyBorder="1" applyAlignment="1">
      <alignment vertical="center"/>
    </xf>
    <xf numFmtId="165" fontId="77" fillId="31" borderId="28" xfId="1047" applyNumberFormat="1" applyFont="1" applyFill="1" applyBorder="1" applyAlignment="1">
      <alignment vertical="center"/>
    </xf>
    <xf numFmtId="165" fontId="77" fillId="31" borderId="19" xfId="1047" applyNumberFormat="1" applyFont="1" applyFill="1" applyBorder="1" applyAlignment="1">
      <alignment vertical="center"/>
    </xf>
    <xf numFmtId="165" fontId="77" fillId="31" borderId="29" xfId="1047" applyNumberFormat="1" applyFont="1" applyFill="1" applyBorder="1" applyAlignment="1">
      <alignment vertical="center"/>
    </xf>
    <xf numFmtId="165" fontId="77" fillId="31" borderId="30" xfId="1047" applyNumberFormat="1" applyFont="1" applyFill="1" applyBorder="1" applyAlignment="1">
      <alignment vertical="center"/>
    </xf>
    <xf numFmtId="165" fontId="77" fillId="31" borderId="31" xfId="1047" applyNumberFormat="1" applyFont="1" applyFill="1" applyBorder="1" applyAlignment="1">
      <alignment vertical="center"/>
    </xf>
    <xf numFmtId="165" fontId="77" fillId="31" borderId="32" xfId="1047" applyNumberFormat="1" applyFont="1" applyFill="1" applyBorder="1" applyAlignment="1">
      <alignment vertical="center"/>
    </xf>
    <xf numFmtId="165" fontId="77" fillId="31" borderId="5" xfId="1047" applyNumberFormat="1" applyFont="1" applyFill="1" applyBorder="1" applyAlignment="1">
      <alignment vertical="center"/>
    </xf>
    <xf numFmtId="165" fontId="77" fillId="31" borderId="33" xfId="1047" applyNumberFormat="1" applyFont="1" applyFill="1" applyBorder="1" applyAlignment="1">
      <alignment vertical="center"/>
    </xf>
    <xf numFmtId="165" fontId="77" fillId="31" borderId="0" xfId="1047" applyNumberFormat="1" applyFont="1" applyFill="1" applyBorder="1" applyAlignment="1">
      <alignment vertical="center"/>
    </xf>
    <xf numFmtId="165" fontId="77" fillId="31" borderId="16" xfId="1047" applyNumberFormat="1" applyFont="1" applyFill="1" applyBorder="1" applyAlignment="1">
      <alignment vertical="center"/>
    </xf>
    <xf numFmtId="165" fontId="77" fillId="31" borderId="32" xfId="1047" applyNumberFormat="1" applyFont="1" applyFill="1" applyBorder="1" applyAlignment="1">
      <alignment vertical="center" wrapText="1"/>
    </xf>
    <xf numFmtId="165" fontId="77" fillId="31" borderId="34" xfId="1047" applyNumberFormat="1" applyFont="1" applyFill="1" applyBorder="1" applyAlignment="1">
      <alignment vertical="center"/>
    </xf>
    <xf numFmtId="165" fontId="77" fillId="31" borderId="35" xfId="1047" applyNumberFormat="1" applyFont="1" applyFill="1" applyBorder="1" applyAlignment="1">
      <alignment vertical="center" wrapText="1"/>
    </xf>
    <xf numFmtId="165" fontId="77" fillId="31" borderId="36" xfId="1047" applyNumberFormat="1" applyFont="1" applyFill="1" applyBorder="1" applyAlignment="1">
      <alignment vertical="center"/>
    </xf>
    <xf numFmtId="165" fontId="77" fillId="31" borderId="37" xfId="1047" applyNumberFormat="1" applyFont="1" applyFill="1" applyBorder="1" applyAlignment="1">
      <alignment vertical="center"/>
    </xf>
    <xf numFmtId="165" fontId="77" fillId="31" borderId="38" xfId="1047" applyNumberFormat="1" applyFont="1" applyFill="1" applyBorder="1" applyAlignment="1">
      <alignment vertical="center"/>
    </xf>
    <xf numFmtId="165" fontId="77" fillId="31" borderId="39" xfId="1047" applyNumberFormat="1" applyFont="1" applyFill="1" applyBorder="1" applyAlignment="1">
      <alignment vertical="center"/>
    </xf>
    <xf numFmtId="0" fontId="77" fillId="31" borderId="20" xfId="1047" applyFont="1" applyFill="1" applyBorder="1" applyAlignment="1">
      <alignment wrapText="1"/>
    </xf>
    <xf numFmtId="165" fontId="76" fillId="31" borderId="21" xfId="1047" applyNumberFormat="1" applyFont="1" applyFill="1" applyBorder="1" applyAlignment="1">
      <alignment wrapText="1"/>
    </xf>
    <xf numFmtId="165" fontId="77" fillId="31" borderId="22" xfId="1047" applyNumberFormat="1" applyFont="1" applyFill="1" applyBorder="1"/>
    <xf numFmtId="165" fontId="77" fillId="31" borderId="24" xfId="1047" applyNumberFormat="1" applyFont="1" applyFill="1" applyBorder="1"/>
    <xf numFmtId="165" fontId="77" fillId="31" borderId="40" xfId="1047" applyNumberFormat="1" applyFont="1" applyFill="1" applyBorder="1"/>
    <xf numFmtId="0" fontId="2" fillId="31" borderId="2" xfId="1032" applyFont="1" applyFill="1" applyBorder="1"/>
    <xf numFmtId="0" fontId="2" fillId="31" borderId="17" xfId="1032" applyFont="1" applyFill="1" applyBorder="1"/>
    <xf numFmtId="0" fontId="2" fillId="31" borderId="0" xfId="1032" applyFont="1" applyFill="1" applyBorder="1"/>
    <xf numFmtId="166" fontId="2" fillId="31" borderId="0" xfId="825" applyFont="1" applyFill="1" applyBorder="1"/>
    <xf numFmtId="0" fontId="2" fillId="31" borderId="0" xfId="1032" applyFont="1" applyFill="1"/>
    <xf numFmtId="0" fontId="82" fillId="31" borderId="0" xfId="1032" applyFont="1" applyFill="1" applyBorder="1" applyAlignment="1">
      <alignment horizontal="center" vertical="center"/>
    </xf>
    <xf numFmtId="0" fontId="40" fillId="31" borderId="41" xfId="1032" applyFont="1" applyFill="1" applyBorder="1" applyAlignment="1">
      <alignment wrapText="1"/>
    </xf>
    <xf numFmtId="0" fontId="40" fillId="31" borderId="29" xfId="1032" applyFont="1" applyFill="1" applyBorder="1" applyAlignment="1">
      <alignment wrapText="1"/>
    </xf>
    <xf numFmtId="0" fontId="40" fillId="31" borderId="0" xfId="1032" applyFont="1" applyFill="1" applyBorder="1" applyAlignment="1">
      <alignment wrapText="1"/>
    </xf>
    <xf numFmtId="166" fontId="40" fillId="31" borderId="0" xfId="825" quotePrefix="1" applyFont="1" applyFill="1" applyBorder="1" applyAlignment="1">
      <alignment wrapText="1"/>
    </xf>
    <xf numFmtId="0" fontId="51" fillId="31" borderId="0" xfId="1032" applyFont="1" applyFill="1" applyAlignment="1">
      <alignment wrapText="1"/>
    </xf>
    <xf numFmtId="0" fontId="45" fillId="31" borderId="42" xfId="1032" applyFont="1" applyFill="1" applyBorder="1"/>
    <xf numFmtId="0" fontId="45" fillId="31" borderId="69" xfId="1032" applyFont="1" applyFill="1" applyBorder="1"/>
    <xf numFmtId="0" fontId="45" fillId="31" borderId="0" xfId="1032" applyFont="1" applyFill="1" applyBorder="1"/>
    <xf numFmtId="0" fontId="45" fillId="31" borderId="43" xfId="1032" applyFont="1" applyFill="1" applyBorder="1"/>
    <xf numFmtId="0" fontId="44" fillId="31" borderId="43" xfId="0" applyFont="1" applyFill="1" applyBorder="1" applyAlignment="1">
      <alignment wrapText="1"/>
    </xf>
    <xf numFmtId="165" fontId="45" fillId="31" borderId="43" xfId="1032" applyNumberFormat="1" applyFont="1" applyFill="1" applyBorder="1"/>
    <xf numFmtId="165" fontId="45" fillId="31" borderId="0" xfId="825" applyNumberFormat="1" applyFont="1" applyFill="1" applyBorder="1"/>
    <xf numFmtId="0" fontId="42" fillId="31" borderId="0" xfId="1032" applyFont="1" applyFill="1"/>
    <xf numFmtId="165" fontId="42" fillId="31" borderId="0" xfId="1032" applyNumberFormat="1" applyFont="1" applyFill="1"/>
    <xf numFmtId="0" fontId="7" fillId="31" borderId="0" xfId="0" applyFont="1" applyFill="1"/>
    <xf numFmtId="0" fontId="45" fillId="31" borderId="45" xfId="1032" applyFont="1" applyFill="1" applyBorder="1"/>
    <xf numFmtId="0" fontId="45" fillId="31" borderId="17" xfId="1032" applyFont="1" applyFill="1" applyBorder="1"/>
    <xf numFmtId="0" fontId="45" fillId="31" borderId="2" xfId="1032" applyNumberFormat="1" applyFont="1" applyFill="1" applyBorder="1" applyAlignment="1" applyProtection="1">
      <alignment horizontal="left"/>
    </xf>
    <xf numFmtId="0" fontId="45" fillId="31" borderId="2" xfId="4" applyFont="1" applyFill="1" applyBorder="1" applyAlignment="1">
      <alignment horizontal="left" vertical="center" wrapText="1"/>
    </xf>
    <xf numFmtId="0" fontId="44" fillId="31" borderId="2" xfId="0" applyFont="1" applyFill="1" applyBorder="1" applyAlignment="1">
      <alignment wrapText="1"/>
    </xf>
    <xf numFmtId="165" fontId="45" fillId="31" borderId="2" xfId="1032" applyNumberFormat="1" applyFont="1" applyFill="1" applyBorder="1" applyAlignment="1" applyProtection="1">
      <alignment horizontal="left"/>
    </xf>
    <xf numFmtId="165" fontId="45" fillId="31" borderId="2" xfId="857" applyNumberFormat="1" applyFont="1" applyFill="1" applyBorder="1" applyAlignment="1">
      <alignment horizontal="left" vertical="center"/>
    </xf>
    <xf numFmtId="165" fontId="45" fillId="31" borderId="2" xfId="857" applyNumberFormat="1" applyFont="1" applyFill="1" applyBorder="1" applyAlignment="1">
      <alignment horizontal="left" vertical="center" wrapText="1"/>
    </xf>
    <xf numFmtId="1" fontId="42" fillId="31" borderId="0" xfId="1032" applyNumberFormat="1" applyFont="1" applyFill="1"/>
    <xf numFmtId="165" fontId="45" fillId="31" borderId="2" xfId="825" applyNumberFormat="1" applyFont="1" applyFill="1" applyBorder="1"/>
    <xf numFmtId="0" fontId="42" fillId="31" borderId="15" xfId="1032" applyFont="1" applyFill="1" applyBorder="1"/>
    <xf numFmtId="0" fontId="42" fillId="31" borderId="2" xfId="1032" applyFont="1" applyFill="1" applyBorder="1"/>
    <xf numFmtId="165" fontId="45" fillId="31" borderId="45" xfId="1032" applyNumberFormat="1" applyFont="1" applyFill="1" applyBorder="1"/>
    <xf numFmtId="165" fontId="45" fillId="31" borderId="17" xfId="1032" applyNumberFormat="1" applyFont="1" applyFill="1" applyBorder="1"/>
    <xf numFmtId="165" fontId="45" fillId="31" borderId="0" xfId="1032" applyNumberFormat="1" applyFont="1" applyFill="1" applyBorder="1"/>
    <xf numFmtId="0" fontId="45" fillId="31" borderId="2" xfId="1032" applyFont="1" applyFill="1" applyBorder="1"/>
    <xf numFmtId="0" fontId="44" fillId="31" borderId="2" xfId="1099" applyFont="1" applyFill="1" applyBorder="1"/>
    <xf numFmtId="165" fontId="44" fillId="31" borderId="2" xfId="1099" applyNumberFormat="1" applyFont="1" applyFill="1" applyBorder="1"/>
    <xf numFmtId="165" fontId="45" fillId="31" borderId="2" xfId="1032" applyNumberFormat="1" applyFont="1" applyFill="1" applyBorder="1"/>
    <xf numFmtId="0" fontId="45" fillId="31" borderId="2" xfId="1032" applyNumberFormat="1" applyFont="1" applyFill="1" applyBorder="1" applyAlignment="1" applyProtection="1">
      <alignment horizontal="left" wrapText="1"/>
    </xf>
    <xf numFmtId="1" fontId="44" fillId="31" borderId="45" xfId="1099" applyNumberFormat="1" applyFont="1" applyFill="1" applyBorder="1"/>
    <xf numFmtId="1" fontId="44" fillId="31" borderId="17" xfId="1099" applyNumberFormat="1" applyFont="1" applyFill="1" applyBorder="1"/>
    <xf numFmtId="1" fontId="44" fillId="31" borderId="0" xfId="1099" applyNumberFormat="1" applyFont="1" applyFill="1" applyBorder="1"/>
    <xf numFmtId="0" fontId="44" fillId="31" borderId="2" xfId="1099" applyFont="1" applyFill="1" applyBorder="1" applyAlignment="1">
      <alignment wrapText="1"/>
    </xf>
    <xf numFmtId="0" fontId="45" fillId="31" borderId="18" xfId="1032" applyFont="1" applyFill="1" applyBorder="1"/>
    <xf numFmtId="0" fontId="45" fillId="31" borderId="18" xfId="1032" applyNumberFormat="1" applyFont="1" applyFill="1" applyBorder="1" applyAlignment="1" applyProtection="1">
      <alignment horizontal="left" wrapText="1"/>
    </xf>
    <xf numFmtId="0" fontId="44" fillId="31" borderId="18" xfId="0" applyFont="1" applyFill="1" applyBorder="1" applyAlignment="1">
      <alignment wrapText="1"/>
    </xf>
    <xf numFmtId="165" fontId="45" fillId="31" borderId="18" xfId="1032" applyNumberFormat="1" applyFont="1" applyFill="1" applyBorder="1"/>
    <xf numFmtId="165" fontId="44" fillId="31" borderId="43" xfId="1099" applyNumberFormat="1" applyFont="1" applyFill="1" applyBorder="1"/>
    <xf numFmtId="0" fontId="44" fillId="31" borderId="43" xfId="1099" applyFont="1" applyFill="1" applyBorder="1" applyAlignment="1">
      <alignment wrapText="1"/>
    </xf>
    <xf numFmtId="165" fontId="45" fillId="31" borderId="43" xfId="1032" applyNumberFormat="1" applyFont="1" applyFill="1" applyBorder="1" applyAlignment="1" applyProtection="1">
      <alignment horizontal="left"/>
    </xf>
    <xf numFmtId="0" fontId="45" fillId="31" borderId="2" xfId="1306" applyNumberFormat="1" applyFont="1" applyFill="1" applyBorder="1" applyAlignment="1" applyProtection="1">
      <alignment horizontal="left"/>
      <protection locked="0"/>
    </xf>
    <xf numFmtId="165" fontId="54" fillId="31" borderId="2" xfId="1032" applyNumberFormat="1" applyFont="1" applyFill="1" applyBorder="1"/>
    <xf numFmtId="182" fontId="45" fillId="31" borderId="2" xfId="1306" applyNumberFormat="1" applyFont="1" applyFill="1" applyBorder="1" applyAlignment="1" applyProtection="1">
      <alignment vertical="top"/>
      <protection locked="0"/>
    </xf>
    <xf numFmtId="182" fontId="45" fillId="31" borderId="2" xfId="1306" applyNumberFormat="1" applyFont="1" applyFill="1" applyBorder="1" applyAlignment="1" applyProtection="1">
      <alignment vertical="top"/>
    </xf>
    <xf numFmtId="0" fontId="45" fillId="31" borderId="43" xfId="1032" applyNumberFormat="1" applyFont="1" applyFill="1" applyBorder="1" applyAlignment="1" applyProtection="1">
      <alignment horizontal="left"/>
    </xf>
    <xf numFmtId="0" fontId="45" fillId="31" borderId="43" xfId="1032" applyNumberFormat="1" applyFont="1" applyFill="1" applyBorder="1" applyAlignment="1" applyProtection="1">
      <alignment horizontal="left" wrapText="1"/>
    </xf>
    <xf numFmtId="0" fontId="44" fillId="31" borderId="2" xfId="0" applyFont="1" applyFill="1" applyBorder="1" applyAlignment="1">
      <alignment wrapText="1"/>
    </xf>
    <xf numFmtId="0" fontId="45" fillId="31" borderId="45" xfId="1087" applyNumberFormat="1" applyFont="1" applyFill="1" applyBorder="1" applyAlignment="1" applyProtection="1">
      <alignment wrapText="1"/>
      <protection locked="0"/>
    </xf>
    <xf numFmtId="0" fontId="45" fillId="31" borderId="17" xfId="1087" applyNumberFormat="1" applyFont="1" applyFill="1" applyBorder="1" applyAlignment="1" applyProtection="1">
      <alignment wrapText="1"/>
      <protection locked="0"/>
    </xf>
    <xf numFmtId="0" fontId="45" fillId="31" borderId="0" xfId="1087" applyNumberFormat="1" applyFont="1" applyFill="1" applyBorder="1" applyAlignment="1" applyProtection="1">
      <alignment wrapText="1"/>
      <protection locked="0"/>
    </xf>
    <xf numFmtId="165" fontId="44" fillId="31" borderId="18" xfId="1099" applyNumberFormat="1" applyFont="1" applyFill="1" applyBorder="1"/>
    <xf numFmtId="165" fontId="45" fillId="31" borderId="18" xfId="1032" applyNumberFormat="1" applyFont="1" applyFill="1" applyBorder="1" applyAlignment="1" applyProtection="1">
      <alignment horizontal="left"/>
    </xf>
    <xf numFmtId="166" fontId="45" fillId="31" borderId="0" xfId="825" applyFont="1" applyFill="1" applyBorder="1"/>
    <xf numFmtId="0" fontId="45" fillId="31" borderId="70" xfId="1032" applyFont="1" applyFill="1" applyBorder="1"/>
    <xf numFmtId="0" fontId="45" fillId="31" borderId="38" xfId="1032" applyFont="1" applyFill="1" applyBorder="1"/>
    <xf numFmtId="165" fontId="45" fillId="31" borderId="38" xfId="1032" applyNumberFormat="1" applyFont="1" applyFill="1" applyBorder="1"/>
    <xf numFmtId="165" fontId="45" fillId="31" borderId="67" xfId="1032" applyNumberFormat="1" applyFont="1" applyFill="1" applyBorder="1"/>
    <xf numFmtId="0" fontId="45" fillId="31" borderId="4" xfId="1032" applyFont="1" applyFill="1" applyBorder="1"/>
    <xf numFmtId="0" fontId="45" fillId="31" borderId="49" xfId="1032" applyFont="1" applyFill="1" applyBorder="1"/>
    <xf numFmtId="0" fontId="45" fillId="31" borderId="63" xfId="1032" applyFont="1" applyFill="1" applyBorder="1"/>
    <xf numFmtId="165" fontId="45" fillId="31" borderId="4" xfId="1032" applyNumberFormat="1" applyFont="1" applyFill="1" applyBorder="1"/>
    <xf numFmtId="165" fontId="45" fillId="31" borderId="49" xfId="1032" applyNumberFormat="1" applyFont="1" applyFill="1" applyBorder="1"/>
    <xf numFmtId="166" fontId="42" fillId="31" borderId="49" xfId="825" applyFont="1" applyFill="1" applyBorder="1"/>
    <xf numFmtId="166" fontId="42" fillId="31" borderId="0" xfId="825" applyFont="1" applyFill="1" applyBorder="1"/>
    <xf numFmtId="0" fontId="42" fillId="31" borderId="17" xfId="1032" applyFont="1" applyFill="1" applyBorder="1"/>
    <xf numFmtId="0" fontId="42" fillId="31" borderId="0" xfId="1032" applyFont="1" applyFill="1" applyBorder="1"/>
    <xf numFmtId="165" fontId="42" fillId="31" borderId="2" xfId="1032" applyNumberFormat="1" applyFont="1" applyFill="1" applyBorder="1"/>
    <xf numFmtId="165" fontId="42" fillId="31" borderId="17" xfId="1032" applyNumberFormat="1" applyFont="1" applyFill="1" applyBorder="1"/>
    <xf numFmtId="166" fontId="42" fillId="31" borderId="17" xfId="825" applyFont="1" applyFill="1" applyBorder="1"/>
    <xf numFmtId="0" fontId="34" fillId="31" borderId="15" xfId="0" applyFont="1" applyFill="1" applyBorder="1" applyAlignment="1">
      <alignment wrapText="1"/>
    </xf>
    <xf numFmtId="0" fontId="34" fillId="31" borderId="2" xfId="0" applyFont="1" applyFill="1" applyBorder="1" applyAlignment="1">
      <alignment wrapText="1"/>
    </xf>
    <xf numFmtId="166" fontId="45" fillId="31" borderId="17" xfId="825" applyFont="1" applyFill="1" applyBorder="1"/>
    <xf numFmtId="0" fontId="5" fillId="31" borderId="2" xfId="1032" applyFont="1" applyFill="1" applyBorder="1"/>
    <xf numFmtId="165" fontId="5" fillId="31" borderId="2" xfId="1032" applyNumberFormat="1" applyFont="1" applyFill="1" applyBorder="1"/>
    <xf numFmtId="165" fontId="5" fillId="31" borderId="17" xfId="1032" applyNumberFormat="1" applyFont="1" applyFill="1" applyBorder="1"/>
    <xf numFmtId="0" fontId="44" fillId="31" borderId="42" xfId="0" applyFont="1" applyFill="1" applyBorder="1" applyAlignment="1">
      <alignment wrapText="1"/>
    </xf>
    <xf numFmtId="165" fontId="45" fillId="31" borderId="44" xfId="825" applyNumberFormat="1" applyFont="1" applyFill="1" applyBorder="1"/>
    <xf numFmtId="0" fontId="44" fillId="31" borderId="45" xfId="0" applyFont="1" applyFill="1" applyBorder="1" applyAlignment="1">
      <alignment wrapText="1"/>
    </xf>
    <xf numFmtId="165" fontId="45" fillId="31" borderId="46" xfId="825" applyNumberFormat="1" applyFont="1" applyFill="1" applyBorder="1"/>
    <xf numFmtId="165" fontId="45" fillId="31" borderId="46" xfId="1032" applyNumberFormat="1" applyFont="1" applyFill="1" applyBorder="1"/>
    <xf numFmtId="0" fontId="44" fillId="31" borderId="47" xfId="0" applyFont="1" applyFill="1" applyBorder="1" applyAlignment="1">
      <alignment wrapText="1"/>
    </xf>
    <xf numFmtId="165" fontId="45" fillId="31" borderId="48" xfId="825" applyNumberFormat="1" applyFont="1" applyFill="1" applyBorder="1"/>
    <xf numFmtId="165" fontId="45" fillId="31" borderId="48" xfId="1032" applyNumberFormat="1" applyFont="1" applyFill="1" applyBorder="1"/>
    <xf numFmtId="165" fontId="45" fillId="31" borderId="44" xfId="1032" applyNumberFormat="1" applyFont="1" applyFill="1" applyBorder="1"/>
    <xf numFmtId="1" fontId="44" fillId="31" borderId="71" xfId="1099" applyNumberFormat="1" applyFont="1" applyFill="1" applyBorder="1"/>
    <xf numFmtId="1" fontId="44" fillId="31" borderId="62" xfId="1099" applyNumberFormat="1" applyFont="1" applyFill="1" applyBorder="1"/>
    <xf numFmtId="0" fontId="42" fillId="31" borderId="65" xfId="1032" applyFont="1" applyFill="1" applyBorder="1"/>
    <xf numFmtId="0" fontId="42" fillId="31" borderId="3" xfId="1032" applyFont="1" applyFill="1" applyBorder="1"/>
    <xf numFmtId="0" fontId="45" fillId="31" borderId="36" xfId="1032" applyFont="1" applyFill="1" applyBorder="1"/>
    <xf numFmtId="0" fontId="45" fillId="31" borderId="67" xfId="1032" applyFont="1" applyFill="1" applyBorder="1"/>
    <xf numFmtId="0" fontId="44" fillId="31" borderId="0" xfId="1099" applyFont="1" applyFill="1" applyBorder="1"/>
    <xf numFmtId="165" fontId="44" fillId="31" borderId="0" xfId="1099" applyNumberFormat="1" applyFont="1" applyFill="1" applyBorder="1"/>
    <xf numFmtId="165" fontId="45" fillId="31" borderId="0" xfId="1032" applyNumberFormat="1" applyFont="1" applyFill="1" applyBorder="1" applyAlignment="1" applyProtection="1">
      <alignment horizontal="left"/>
    </xf>
    <xf numFmtId="0" fontId="7" fillId="31" borderId="0" xfId="0" applyFont="1" applyFill="1" applyBorder="1"/>
    <xf numFmtId="165" fontId="42" fillId="31" borderId="0" xfId="1032" applyNumberFormat="1" applyFont="1" applyFill="1" applyBorder="1"/>
    <xf numFmtId="0" fontId="83" fillId="31" borderId="20" xfId="1032" applyFont="1" applyFill="1" applyBorder="1" applyAlignment="1">
      <alignment vertical="center"/>
    </xf>
    <xf numFmtId="0" fontId="83" fillId="31" borderId="23" xfId="1032" applyFont="1" applyFill="1" applyBorder="1" applyAlignment="1">
      <alignment vertical="center"/>
    </xf>
    <xf numFmtId="0" fontId="56" fillId="31" borderId="41" xfId="1032" applyFont="1" applyFill="1" applyBorder="1" applyAlignment="1">
      <alignment wrapText="1"/>
    </xf>
    <xf numFmtId="0" fontId="56" fillId="31" borderId="19" xfId="1032" applyFont="1" applyFill="1" applyBorder="1" applyAlignment="1">
      <alignment wrapText="1"/>
    </xf>
    <xf numFmtId="165" fontId="56" fillId="31" borderId="19" xfId="1032" applyNumberFormat="1" applyFont="1" applyFill="1" applyBorder="1" applyAlignment="1">
      <alignment wrapText="1"/>
    </xf>
    <xf numFmtId="165" fontId="56" fillId="31" borderId="19" xfId="1032" quotePrefix="1" applyNumberFormat="1" applyFont="1" applyFill="1" applyBorder="1" applyAlignment="1">
      <alignment wrapText="1"/>
    </xf>
    <xf numFmtId="166" fontId="56" fillId="31" borderId="31" xfId="825" quotePrefix="1" applyFont="1" applyFill="1" applyBorder="1" applyAlignment="1">
      <alignment wrapText="1"/>
    </xf>
    <xf numFmtId="0" fontId="31" fillId="27" borderId="2" xfId="1048" applyFont="1" applyFill="1" applyBorder="1" applyAlignment="1">
      <alignment horizontal="center" vertical="center" wrapText="1"/>
    </xf>
    <xf numFmtId="0" fontId="32" fillId="27" borderId="2" xfId="3" applyFont="1" applyFill="1" applyBorder="1" applyAlignment="1">
      <alignment horizontal="center" vertical="center" wrapText="1"/>
    </xf>
    <xf numFmtId="165" fontId="32" fillId="27" borderId="2" xfId="3" applyNumberFormat="1" applyFont="1" applyFill="1" applyBorder="1" applyAlignment="1">
      <alignment horizontal="center" vertical="center" wrapText="1"/>
    </xf>
    <xf numFmtId="0" fontId="3" fillId="0" borderId="2" xfId="3" applyFont="1" applyFill="1" applyBorder="1" applyAlignment="1">
      <alignment horizontal="left" wrapText="1"/>
    </xf>
    <xf numFmtId="0" fontId="7" fillId="0" borderId="2" xfId="0" applyFont="1" applyBorder="1" applyAlignment="1">
      <alignment vertical="top"/>
    </xf>
    <xf numFmtId="9" fontId="30" fillId="0" borderId="2" xfId="1254" applyFont="1" applyBorder="1" applyAlignment="1">
      <alignment horizontal="left" wrapText="1"/>
    </xf>
    <xf numFmtId="16" fontId="41" fillId="27" borderId="15" xfId="3" quotePrefix="1" applyNumberFormat="1" applyFont="1" applyFill="1" applyBorder="1" applyAlignment="1">
      <alignment horizontal="center" vertical="center" wrapText="1"/>
    </xf>
    <xf numFmtId="16" fontId="41" fillId="0" borderId="15" xfId="3" quotePrefix="1" applyNumberFormat="1" applyFont="1" applyFill="1" applyBorder="1" applyAlignment="1">
      <alignment horizontal="center" vertical="center" wrapText="1"/>
    </xf>
    <xf numFmtId="0" fontId="5" fillId="0" borderId="15" xfId="0" applyFont="1" applyBorder="1"/>
    <xf numFmtId="0" fontId="31" fillId="0" borderId="2" xfId="1048" applyFont="1" applyFill="1" applyBorder="1" applyAlignment="1">
      <alignment horizontal="center" vertical="center" wrapText="1"/>
    </xf>
    <xf numFmtId="165" fontId="48" fillId="0" borderId="2" xfId="0" applyNumberFormat="1" applyFont="1" applyFill="1" applyBorder="1"/>
    <xf numFmtId="0" fontId="5" fillId="0" borderId="2" xfId="0" applyFont="1" applyFill="1" applyBorder="1" applyAlignment="1">
      <alignment horizontal="center" wrapText="1"/>
    </xf>
    <xf numFmtId="165" fontId="45" fillId="0" borderId="2" xfId="1048" applyNumberFormat="1" applyFont="1" applyFill="1" applyBorder="1"/>
    <xf numFmtId="0" fontId="5" fillId="0" borderId="2" xfId="0" applyFont="1" applyFill="1" applyBorder="1" applyAlignment="1">
      <alignment horizontal="left" vertical="center" wrapText="1"/>
    </xf>
    <xf numFmtId="0" fontId="7" fillId="0" borderId="2" xfId="0" applyFont="1" applyBorder="1" applyAlignment="1">
      <alignment horizontal="left" vertical="center" wrapText="1"/>
    </xf>
    <xf numFmtId="165" fontId="45" fillId="0" borderId="2" xfId="0" applyNumberFormat="1" applyFont="1" applyFill="1" applyBorder="1" applyAlignment="1">
      <alignment horizontal="center" vertical="center"/>
    </xf>
    <xf numFmtId="0" fontId="7" fillId="0" borderId="2" xfId="0" applyFont="1" applyBorder="1" applyAlignment="1">
      <alignment horizontal="left" vertical="center"/>
    </xf>
    <xf numFmtId="0" fontId="5" fillId="0" borderId="2" xfId="1048" applyFont="1" applyFill="1" applyBorder="1" applyAlignment="1">
      <alignment vertical="center" wrapText="1"/>
    </xf>
    <xf numFmtId="165" fontId="45" fillId="0" borderId="2" xfId="0" applyNumberFormat="1" applyFont="1" applyFill="1" applyBorder="1" applyAlignment="1">
      <alignment horizontal="center" vertical="center" wrapText="1"/>
    </xf>
    <xf numFmtId="0" fontId="5" fillId="0" borderId="2" xfId="1048" applyFont="1" applyBorder="1" applyAlignment="1">
      <alignment vertical="center" wrapText="1"/>
    </xf>
    <xf numFmtId="0" fontId="45" fillId="0" borderId="2" xfId="1048" applyFont="1" applyBorder="1" applyAlignment="1">
      <alignment vertical="center" wrapText="1"/>
    </xf>
    <xf numFmtId="165" fontId="49" fillId="0" borderId="2" xfId="0" applyNumberFormat="1" applyFont="1" applyBorder="1"/>
    <xf numFmtId="0" fontId="43" fillId="0" borderId="2" xfId="0" applyFont="1" applyBorder="1"/>
    <xf numFmtId="0" fontId="34" fillId="0" borderId="2" xfId="1086" applyNumberFormat="1" applyFont="1" applyFill="1" applyBorder="1" applyAlignment="1">
      <alignment horizontal="center"/>
    </xf>
    <xf numFmtId="0" fontId="34" fillId="0" borderId="2" xfId="1086" applyNumberFormat="1" applyFont="1" applyFill="1" applyBorder="1" applyAlignment="1">
      <alignment vertical="top"/>
    </xf>
    <xf numFmtId="0" fontId="5" fillId="0" borderId="2" xfId="1086" applyFont="1" applyFill="1" applyBorder="1" applyAlignment="1">
      <alignment vertical="center"/>
    </xf>
    <xf numFmtId="0" fontId="30" fillId="0" borderId="2" xfId="1086" applyNumberFormat="1" applyFont="1" applyFill="1" applyBorder="1" applyAlignment="1">
      <alignment vertical="center" wrapText="1"/>
    </xf>
    <xf numFmtId="0" fontId="5" fillId="0" borderId="2" xfId="1086" applyNumberFormat="1" applyFont="1" applyFill="1" applyBorder="1" applyAlignment="1">
      <alignment textRotation="90" wrapText="1"/>
    </xf>
    <xf numFmtId="0" fontId="5" fillId="0" borderId="2" xfId="1086" applyNumberFormat="1" applyFont="1" applyFill="1" applyBorder="1" applyAlignment="1">
      <alignment horizontal="center" wrapText="1"/>
    </xf>
    <xf numFmtId="0" fontId="5" fillId="0" borderId="2" xfId="1086" applyNumberFormat="1" applyFont="1" applyFill="1" applyBorder="1" applyAlignment="1">
      <alignment wrapText="1"/>
    </xf>
    <xf numFmtId="0" fontId="4" fillId="0" borderId="2" xfId="0" applyFont="1" applyBorder="1" applyAlignment="1">
      <alignment wrapText="1"/>
    </xf>
    <xf numFmtId="0" fontId="7" fillId="0" borderId="2" xfId="0" applyFont="1" applyBorder="1" applyAlignment="1">
      <alignment horizontal="center"/>
    </xf>
    <xf numFmtId="0" fontId="50" fillId="0" borderId="2" xfId="1086" applyNumberFormat="1" applyFont="1" applyFill="1" applyBorder="1" applyAlignment="1">
      <alignment horizontal="center" vertical="center" wrapText="1"/>
    </xf>
    <xf numFmtId="0" fontId="30" fillId="0" borderId="2" xfId="1048" applyFont="1" applyFill="1" applyBorder="1" applyAlignment="1">
      <alignment horizontal="center" vertical="center" wrapText="1"/>
    </xf>
    <xf numFmtId="0" fontId="29" fillId="27" borderId="2" xfId="1048" applyFont="1" applyFill="1" applyBorder="1" applyAlignment="1">
      <alignment horizontal="center" vertical="center" wrapText="1"/>
    </xf>
    <xf numFmtId="0" fontId="3" fillId="3" borderId="2" xfId="3" applyFont="1" applyFill="1" applyBorder="1" applyAlignment="1">
      <alignment horizontal="center" vertical="center" wrapText="1"/>
    </xf>
    <xf numFmtId="0" fontId="6" fillId="0" borderId="2" xfId="3" applyFont="1" applyFill="1" applyBorder="1" applyAlignment="1">
      <alignment horizontal="left" wrapText="1"/>
    </xf>
    <xf numFmtId="0" fontId="56" fillId="3" borderId="2" xfId="1048" applyFont="1" applyFill="1" applyBorder="1" applyAlignment="1">
      <alignment horizontal="center" vertical="center" wrapText="1"/>
    </xf>
    <xf numFmtId="0" fontId="30" fillId="3" borderId="2" xfId="3" applyFont="1" applyFill="1" applyBorder="1" applyAlignment="1">
      <alignment horizontal="center" vertical="center" wrapText="1"/>
    </xf>
    <xf numFmtId="16" fontId="56" fillId="3" borderId="2" xfId="1048" quotePrefix="1" applyNumberFormat="1" applyFont="1" applyFill="1" applyBorder="1" applyAlignment="1">
      <alignment horizontal="center" vertical="center" wrapText="1"/>
    </xf>
    <xf numFmtId="16" fontId="30" fillId="3" borderId="2" xfId="3" quotePrefix="1" applyNumberFormat="1" applyFont="1" applyFill="1" applyBorder="1" applyAlignment="1">
      <alignment horizontal="center" vertical="center" wrapText="1"/>
    </xf>
    <xf numFmtId="16" fontId="56" fillId="3" borderId="2" xfId="1048" applyNumberFormat="1" applyFont="1" applyFill="1" applyBorder="1" applyAlignment="1">
      <alignment horizontal="center" vertical="center" wrapText="1"/>
    </xf>
    <xf numFmtId="172" fontId="84" fillId="0" borderId="2" xfId="0" applyNumberFormat="1" applyFont="1" applyFill="1" applyBorder="1" applyAlignment="1">
      <alignment horizontal="center" vertical="center"/>
    </xf>
    <xf numFmtId="16" fontId="5" fillId="0" borderId="2" xfId="1048" applyNumberFormat="1" applyFont="1" applyFill="1" applyBorder="1" applyAlignment="1">
      <alignment horizontal="center" vertical="center" wrapText="1"/>
    </xf>
    <xf numFmtId="0" fontId="5" fillId="0" borderId="2" xfId="1307" applyFont="1" applyFill="1" applyBorder="1" applyAlignment="1">
      <alignment horizontal="center" vertical="center" wrapText="1"/>
    </xf>
    <xf numFmtId="165" fontId="5" fillId="0" borderId="2" xfId="1307" applyNumberFormat="1" applyFont="1" applyFill="1" applyBorder="1" applyAlignment="1">
      <alignment horizontal="center" vertical="center" wrapText="1"/>
    </xf>
    <xf numFmtId="0" fontId="30" fillId="0" borderId="2" xfId="1048" applyFont="1" applyFill="1" applyBorder="1" applyAlignment="1">
      <alignment vertical="center" wrapText="1"/>
    </xf>
    <xf numFmtId="165" fontId="5" fillId="0" borderId="2" xfId="1048" applyNumberFormat="1" applyFont="1" applyFill="1" applyBorder="1" applyAlignment="1">
      <alignment horizontal="center" vertical="center" wrapText="1"/>
    </xf>
    <xf numFmtId="0" fontId="30" fillId="0" borderId="2" xfId="1048" applyFont="1" applyFill="1" applyBorder="1" applyAlignment="1">
      <alignment vertical="center" textRotation="90" wrapText="1"/>
    </xf>
    <xf numFmtId="178" fontId="6" fillId="0" borderId="2" xfId="3" applyNumberFormat="1" applyFont="1" applyFill="1" applyBorder="1" applyAlignment="1">
      <alignment horizontal="left" wrapText="1"/>
    </xf>
    <xf numFmtId="0" fontId="7" fillId="0" borderId="2" xfId="0" applyFont="1" applyBorder="1" applyAlignment="1">
      <alignment vertical="top"/>
    </xf>
    <xf numFmtId="0" fontId="29" fillId="0" borderId="2" xfId="1048" applyFont="1" applyFill="1" applyBorder="1" applyAlignment="1">
      <alignment horizontal="left" vertical="center" wrapText="1"/>
    </xf>
    <xf numFmtId="165" fontId="6" fillId="0" borderId="2" xfId="1" applyNumberFormat="1" applyFont="1" applyFill="1" applyBorder="1" applyAlignment="1">
      <alignment horizontal="left" vertical="center" wrapText="1"/>
    </xf>
    <xf numFmtId="0" fontId="6" fillId="0" borderId="2" xfId="3" applyFont="1" applyFill="1" applyBorder="1" applyAlignment="1">
      <alignment horizontal="left" vertical="center" wrapText="1"/>
    </xf>
    <xf numFmtId="0" fontId="5" fillId="0" borderId="2" xfId="1048" applyFont="1" applyFill="1" applyBorder="1" applyAlignment="1">
      <alignment horizontal="left" wrapText="1"/>
    </xf>
    <xf numFmtId="0" fontId="5" fillId="0" borderId="2" xfId="0" applyFont="1" applyFill="1" applyBorder="1" applyAlignment="1">
      <alignment horizontal="left"/>
    </xf>
    <xf numFmtId="165" fontId="6" fillId="0" borderId="2" xfId="3" applyNumberFormat="1" applyFont="1" applyFill="1" applyBorder="1" applyAlignment="1">
      <alignment horizontal="center" vertical="center" wrapText="1"/>
    </xf>
    <xf numFmtId="16" fontId="6" fillId="0" borderId="15" xfId="3" quotePrefix="1" applyNumberFormat="1" applyFont="1" applyFill="1" applyBorder="1" applyAlignment="1">
      <alignment horizontal="center" vertical="center" wrapText="1"/>
    </xf>
    <xf numFmtId="0" fontId="5" fillId="0" borderId="0" xfId="1048" applyFont="1" applyFill="1"/>
    <xf numFmtId="0" fontId="42" fillId="0" borderId="2" xfId="1048" applyFont="1" applyBorder="1"/>
    <xf numFmtId="0" fontId="43" fillId="0" borderId="2" xfId="0" applyFont="1" applyBorder="1" applyAlignment="1">
      <alignment horizontal="left"/>
    </xf>
    <xf numFmtId="9" fontId="30" fillId="0" borderId="2" xfId="1047" applyNumberFormat="1" applyFont="1" applyFill="1" applyBorder="1" applyAlignment="1">
      <alignment vertical="center" wrapText="1"/>
    </xf>
    <xf numFmtId="0" fontId="56" fillId="0" borderId="2" xfId="1048" applyFont="1" applyBorder="1" applyAlignment="1">
      <alignment vertical="center" wrapText="1"/>
    </xf>
    <xf numFmtId="0" fontId="30" fillId="0" borderId="2" xfId="1086" applyNumberFormat="1" applyFont="1" applyFill="1" applyBorder="1" applyAlignment="1">
      <alignment horizontal="left" wrapText="1"/>
    </xf>
    <xf numFmtId="165" fontId="47" fillId="0" borderId="2" xfId="1086" applyNumberFormat="1" applyFont="1" applyFill="1" applyBorder="1" applyAlignment="1">
      <alignment horizontal="center" vertical="center" wrapText="1"/>
    </xf>
    <xf numFmtId="0" fontId="6" fillId="0" borderId="4" xfId="3" applyFont="1" applyFill="1" applyBorder="1" applyAlignment="1">
      <alignment horizontal="left" wrapText="1"/>
    </xf>
    <xf numFmtId="0" fontId="6" fillId="0" borderId="4" xfId="3" applyFont="1" applyFill="1" applyBorder="1" applyAlignment="1">
      <alignment horizontal="center" vertical="center" wrapText="1"/>
    </xf>
    <xf numFmtId="16" fontId="6" fillId="0" borderId="4" xfId="3" applyNumberFormat="1" applyFont="1" applyFill="1" applyBorder="1" applyAlignment="1">
      <alignment horizontal="center" vertical="center" textRotation="90" wrapText="1"/>
    </xf>
    <xf numFmtId="0" fontId="6" fillId="0" borderId="4" xfId="3" applyFont="1" applyFill="1" applyBorder="1" applyAlignment="1">
      <alignment horizontal="left" textRotation="90" wrapText="1"/>
    </xf>
    <xf numFmtId="16" fontId="6" fillId="0" borderId="4" xfId="3" applyNumberFormat="1" applyFont="1" applyFill="1" applyBorder="1" applyAlignment="1">
      <alignment horizontal="center" vertical="center" wrapText="1"/>
    </xf>
    <xf numFmtId="16" fontId="6" fillId="0" borderId="4" xfId="3" quotePrefix="1" applyNumberFormat="1" applyFont="1" applyFill="1" applyBorder="1" applyAlignment="1">
      <alignment horizontal="center" vertical="center" wrapText="1"/>
    </xf>
    <xf numFmtId="0" fontId="3" fillId="3" borderId="2" xfId="3" applyFont="1" applyFill="1" applyBorder="1" applyAlignment="1">
      <alignment horizontal="center" vertical="center" wrapText="1"/>
    </xf>
    <xf numFmtId="0" fontId="5" fillId="4" borderId="2" xfId="4" applyFont="1" applyFill="1" applyBorder="1" applyAlignment="1">
      <alignment horizontal="left" vertical="top" wrapText="1"/>
    </xf>
    <xf numFmtId="165" fontId="6" fillId="0" borderId="2" xfId="5" applyNumberFormat="1" applyFont="1" applyFill="1" applyBorder="1" applyAlignment="1">
      <alignment horizontal="center" vertical="top" wrapText="1"/>
    </xf>
    <xf numFmtId="0" fontId="5" fillId="0" borderId="2" xfId="5" applyFont="1" applyBorder="1" applyAlignment="1">
      <alignment horizontal="center" vertical="top" wrapText="1"/>
    </xf>
    <xf numFmtId="1" fontId="6" fillId="0" borderId="2" xfId="5" applyNumberFormat="1" applyFont="1" applyBorder="1" applyAlignment="1">
      <alignment horizontal="center" vertical="top" wrapText="1"/>
    </xf>
    <xf numFmtId="1" fontId="6" fillId="0" borderId="2" xfId="5" applyNumberFormat="1" applyFont="1" applyBorder="1" applyAlignment="1">
      <alignment horizontal="center" vertical="top" textRotation="90" wrapText="1"/>
    </xf>
    <xf numFmtId="1" fontId="6" fillId="0" borderId="2" xfId="5" applyNumberFormat="1" applyFont="1" applyFill="1" applyBorder="1" applyAlignment="1">
      <alignment horizontal="center" vertical="top" textRotation="90" wrapText="1"/>
    </xf>
    <xf numFmtId="0" fontId="5" fillId="4" borderId="3" xfId="4" applyFont="1" applyFill="1" applyBorder="1" applyAlignment="1">
      <alignment horizontal="left" vertical="top" wrapText="1"/>
    </xf>
    <xf numFmtId="0" fontId="5" fillId="4" borderId="4" xfId="4" applyFont="1" applyFill="1" applyBorder="1" applyAlignment="1">
      <alignment horizontal="left" vertical="top" wrapText="1"/>
    </xf>
    <xf numFmtId="0" fontId="6" fillId="0" borderId="2" xfId="5" applyFont="1" applyBorder="1" applyAlignment="1">
      <alignment horizontal="center" vertical="top" wrapText="1"/>
    </xf>
    <xf numFmtId="0" fontId="5" fillId="4" borderId="5" xfId="4" applyFont="1" applyFill="1" applyBorder="1" applyAlignment="1">
      <alignment horizontal="left" vertical="top" wrapText="1"/>
    </xf>
    <xf numFmtId="172" fontId="5" fillId="0" borderId="2" xfId="0" applyNumberFormat="1" applyFont="1" applyFill="1" applyBorder="1" applyAlignment="1">
      <alignment vertical="top" wrapText="1"/>
    </xf>
    <xf numFmtId="172" fontId="0" fillId="0" borderId="2" xfId="0" applyNumberFormat="1" applyFill="1" applyBorder="1" applyAlignment="1">
      <alignment vertical="top"/>
    </xf>
    <xf numFmtId="165" fontId="6" fillId="0" borderId="4" xfId="5" applyNumberFormat="1" applyFont="1" applyFill="1" applyBorder="1" applyAlignment="1">
      <alignment horizontal="center" vertical="top" wrapText="1"/>
    </xf>
    <xf numFmtId="0" fontId="6" fillId="0" borderId="4" xfId="5" applyFont="1" applyBorder="1" applyAlignment="1">
      <alignment horizontal="center" vertical="top" wrapText="1"/>
    </xf>
    <xf numFmtId="1" fontId="6" fillId="0" borderId="4" xfId="5" applyNumberFormat="1" applyFont="1" applyBorder="1" applyAlignment="1">
      <alignment horizontal="center" vertical="top" textRotation="90" wrapText="1"/>
    </xf>
    <xf numFmtId="0" fontId="4" fillId="0" borderId="2" xfId="0" applyFont="1" applyBorder="1" applyAlignment="1">
      <alignment vertical="top" wrapText="1"/>
    </xf>
    <xf numFmtId="0" fontId="7" fillId="0" borderId="2" xfId="0" applyFont="1" applyBorder="1" applyAlignment="1">
      <alignment vertical="top" wrapText="1"/>
    </xf>
    <xf numFmtId="165" fontId="7" fillId="0" borderId="2" xfId="0" applyNumberFormat="1" applyFont="1" applyBorder="1" applyAlignment="1">
      <alignment horizontal="center" vertical="top"/>
    </xf>
    <xf numFmtId="0" fontId="5" fillId="0" borderId="2" xfId="0" applyFont="1" applyBorder="1" applyAlignment="1">
      <alignment vertical="top" wrapText="1"/>
    </xf>
    <xf numFmtId="0" fontId="7" fillId="0" borderId="2" xfId="0" applyFont="1" applyBorder="1" applyAlignment="1">
      <alignment vertical="top" textRotation="90"/>
    </xf>
    <xf numFmtId="0" fontId="5" fillId="0" borderId="2" xfId="0" applyFont="1" applyBorder="1" applyAlignment="1">
      <alignment vertical="top"/>
    </xf>
    <xf numFmtId="0" fontId="4" fillId="0" borderId="3" xfId="0" applyFont="1" applyBorder="1" applyAlignment="1">
      <alignment vertical="top" wrapText="1"/>
    </xf>
    <xf numFmtId="0" fontId="7" fillId="0" borderId="3" xfId="0" applyFont="1" applyBorder="1" applyAlignment="1">
      <alignment vertical="top" wrapText="1"/>
    </xf>
    <xf numFmtId="0" fontId="5" fillId="0" borderId="3" xfId="0" applyFont="1" applyBorder="1" applyAlignment="1">
      <alignment vertical="top" wrapText="1"/>
    </xf>
    <xf numFmtId="0" fontId="4" fillId="0" borderId="4" xfId="0" applyFont="1" applyBorder="1" applyAlignment="1">
      <alignment vertical="top" wrapText="1"/>
    </xf>
    <xf numFmtId="0" fontId="7" fillId="0" borderId="4" xfId="0" applyFont="1" applyBorder="1" applyAlignment="1">
      <alignment vertical="top"/>
    </xf>
    <xf numFmtId="0" fontId="7" fillId="0" borderId="2" xfId="0" applyFont="1" applyFill="1" applyBorder="1" applyAlignment="1">
      <alignment vertical="top" wrapText="1"/>
    </xf>
    <xf numFmtId="165" fontId="7" fillId="0" borderId="4" xfId="0" applyNumberFormat="1" applyFont="1" applyBorder="1" applyAlignment="1">
      <alignment horizontal="center" vertical="top"/>
    </xf>
    <xf numFmtId="0" fontId="7" fillId="0" borderId="4" xfId="0" applyFont="1" applyBorder="1" applyAlignment="1">
      <alignment vertical="top" wrapText="1"/>
    </xf>
    <xf numFmtId="0" fontId="7" fillId="0" borderId="4" xfId="0" applyFont="1" applyFill="1" applyBorder="1" applyAlignment="1">
      <alignment vertical="top" wrapText="1"/>
    </xf>
    <xf numFmtId="0" fontId="7" fillId="0" borderId="63" xfId="0" applyFont="1" applyBorder="1" applyAlignment="1">
      <alignment vertical="top"/>
    </xf>
    <xf numFmtId="0" fontId="5" fillId="0" borderId="4" xfId="0" applyFont="1" applyBorder="1" applyAlignment="1">
      <alignment vertical="top" wrapText="1"/>
    </xf>
    <xf numFmtId="0" fontId="7" fillId="0" borderId="15" xfId="0" applyFont="1" applyBorder="1" applyAlignment="1">
      <alignment vertical="top"/>
    </xf>
    <xf numFmtId="0" fontId="3" fillId="0" borderId="2" xfId="1306" applyNumberFormat="1" applyFont="1" applyBorder="1" applyAlignment="1">
      <alignment horizontal="left" vertical="top" wrapText="1"/>
    </xf>
    <xf numFmtId="165" fontId="6" fillId="0" borderId="2" xfId="1306" applyNumberFormat="1" applyFont="1" applyFill="1" applyBorder="1" applyAlignment="1">
      <alignment horizontal="center" vertical="top" wrapText="1"/>
    </xf>
    <xf numFmtId="165" fontId="6" fillId="0" borderId="2" xfId="1306" applyNumberFormat="1" applyFont="1" applyFill="1" applyBorder="1" applyAlignment="1">
      <alignment horizontal="left" vertical="top" wrapText="1"/>
    </xf>
    <xf numFmtId="165" fontId="3" fillId="0" borderId="2" xfId="1306" applyNumberFormat="1" applyFont="1" applyFill="1" applyBorder="1" applyAlignment="1">
      <alignment horizontal="center" vertical="top" wrapText="1"/>
    </xf>
    <xf numFmtId="0" fontId="3" fillId="0" borderId="2" xfId="1306" applyNumberFormat="1" applyFont="1" applyBorder="1" applyAlignment="1">
      <alignment vertical="top" wrapText="1"/>
    </xf>
    <xf numFmtId="0" fontId="5" fillId="0" borderId="2" xfId="1306" applyNumberFormat="1" applyFont="1" applyBorder="1" applyAlignment="1">
      <alignment vertical="top" wrapText="1"/>
    </xf>
    <xf numFmtId="0" fontId="5" fillId="0" borderId="2" xfId="1306" applyNumberFormat="1" applyFont="1" applyBorder="1" applyAlignment="1">
      <alignment horizontal="left" vertical="top" wrapText="1"/>
    </xf>
    <xf numFmtId="165" fontId="5" fillId="0" borderId="2" xfId="0" applyNumberFormat="1" applyFont="1" applyFill="1" applyBorder="1" applyAlignment="1">
      <alignment horizontal="center" vertical="top"/>
    </xf>
    <xf numFmtId="0" fontId="5" fillId="0" borderId="0" xfId="0" applyFont="1" applyAlignment="1">
      <alignment vertical="top"/>
    </xf>
    <xf numFmtId="0" fontId="3" fillId="4" borderId="2" xfId="4" applyFont="1" applyFill="1" applyBorder="1" applyAlignment="1">
      <alignment horizontal="left" vertical="top" wrapText="1"/>
    </xf>
    <xf numFmtId="0" fontId="3" fillId="4" borderId="3" xfId="4" applyFont="1" applyFill="1" applyBorder="1" applyAlignment="1">
      <alignment horizontal="left" vertical="top" wrapText="1"/>
    </xf>
    <xf numFmtId="0" fontId="3" fillId="0" borderId="0" xfId="0" applyFont="1"/>
    <xf numFmtId="165" fontId="8" fillId="68" borderId="2" xfId="5" applyNumberFormat="1" applyFont="1" applyFill="1" applyBorder="1" applyAlignment="1">
      <alignment horizontal="center" vertical="top" wrapText="1"/>
    </xf>
    <xf numFmtId="0" fontId="29" fillId="27" borderId="2" xfId="1048" applyFont="1" applyFill="1" applyBorder="1" applyAlignment="1">
      <alignment horizontal="center" vertical="center" wrapText="1"/>
    </xf>
    <xf numFmtId="0" fontId="3" fillId="27" borderId="2" xfId="3" applyFont="1" applyFill="1" applyBorder="1" applyAlignment="1">
      <alignment horizontal="center" vertical="center" wrapText="1"/>
    </xf>
    <xf numFmtId="165" fontId="3" fillId="27" borderId="2" xfId="3" applyNumberFormat="1" applyFont="1" applyFill="1" applyBorder="1" applyAlignment="1">
      <alignment horizontal="center" vertical="center" wrapText="1"/>
    </xf>
    <xf numFmtId="0" fontId="3" fillId="3" borderId="2" xfId="3" applyFont="1" applyFill="1" applyBorder="1" applyAlignment="1">
      <alignment horizontal="center" vertical="center" wrapText="1"/>
    </xf>
    <xf numFmtId="0" fontId="41" fillId="27" borderId="15" xfId="3" applyFont="1" applyFill="1" applyBorder="1" applyAlignment="1">
      <alignment horizontal="center" vertical="center" wrapText="1"/>
    </xf>
    <xf numFmtId="0" fontId="41" fillId="27" borderId="2" xfId="3" applyFont="1" applyFill="1" applyBorder="1" applyAlignment="1">
      <alignment horizontal="center" vertical="center" wrapText="1"/>
    </xf>
    <xf numFmtId="0" fontId="56" fillId="3" borderId="2" xfId="1048" applyFont="1" applyFill="1" applyBorder="1" applyAlignment="1">
      <alignment horizontal="center" vertical="center" wrapText="1"/>
    </xf>
    <xf numFmtId="0" fontId="32" fillId="3" borderId="2" xfId="1307" applyFont="1" applyFill="1" applyBorder="1" applyAlignment="1">
      <alignment horizontal="center" vertical="center" wrapText="1"/>
    </xf>
    <xf numFmtId="0" fontId="56" fillId="3" borderId="2" xfId="1307" applyFont="1" applyFill="1" applyBorder="1" applyAlignment="1">
      <alignment horizontal="center" vertical="center" wrapText="1"/>
    </xf>
    <xf numFmtId="176" fontId="3" fillId="3" borderId="2" xfId="3" applyNumberFormat="1" applyFont="1" applyFill="1" applyBorder="1" applyAlignment="1">
      <alignment horizontal="center" vertical="center" wrapText="1"/>
    </xf>
    <xf numFmtId="0" fontId="6" fillId="0" borderId="2" xfId="3" applyFont="1" applyFill="1" applyBorder="1" applyAlignment="1">
      <alignment horizontal="left" wrapText="1"/>
    </xf>
    <xf numFmtId="181" fontId="32" fillId="0" borderId="2" xfId="3" applyNumberFormat="1" applyFont="1" applyFill="1" applyBorder="1" applyAlignment="1">
      <alignment horizontal="center" vertical="center" textRotation="90" wrapText="1"/>
    </xf>
    <xf numFmtId="181" fontId="32" fillId="0" borderId="3" xfId="3" applyNumberFormat="1" applyFont="1" applyFill="1" applyBorder="1" applyAlignment="1">
      <alignment horizontal="center" vertical="center" textRotation="90" wrapText="1"/>
    </xf>
    <xf numFmtId="181" fontId="32" fillId="0" borderId="5" xfId="3" applyNumberFormat="1" applyFont="1" applyFill="1" applyBorder="1" applyAlignment="1">
      <alignment horizontal="center" vertical="center" textRotation="90" wrapText="1"/>
    </xf>
    <xf numFmtId="181" fontId="32" fillId="0" borderId="4" xfId="3" applyNumberFormat="1" applyFont="1" applyFill="1" applyBorder="1" applyAlignment="1">
      <alignment horizontal="center" vertical="center" textRotation="90" wrapText="1"/>
    </xf>
    <xf numFmtId="0" fontId="51" fillId="31" borderId="29" xfId="1047" applyFont="1" applyFill="1" applyBorder="1" applyAlignment="1">
      <alignment horizontal="center"/>
    </xf>
    <xf numFmtId="0" fontId="2" fillId="31" borderId="29" xfId="1047" applyFill="1" applyBorder="1" applyAlignment="1">
      <alignment horizontal="center"/>
    </xf>
    <xf numFmtId="0" fontId="76" fillId="31" borderId="20" xfId="1047" applyFont="1" applyFill="1" applyBorder="1" applyAlignment="1">
      <alignment horizontal="center"/>
    </xf>
    <xf numFmtId="0" fontId="1" fillId="0" borderId="23" xfId="0" applyFont="1" applyBorder="1"/>
    <xf numFmtId="0" fontId="1" fillId="0" borderId="25" xfId="0" applyFont="1" applyBorder="1"/>
    <xf numFmtId="0" fontId="83" fillId="31" borderId="20" xfId="1032" applyFont="1" applyFill="1" applyBorder="1" applyAlignment="1">
      <alignment horizontal="center" vertical="center"/>
    </xf>
    <xf numFmtId="0" fontId="83" fillId="31" borderId="23" xfId="1032" applyFont="1" applyFill="1" applyBorder="1" applyAlignment="1">
      <alignment horizontal="center" vertical="center"/>
    </xf>
    <xf numFmtId="0" fontId="83" fillId="31" borderId="25" xfId="1032" applyFont="1" applyFill="1" applyBorder="1" applyAlignment="1">
      <alignment horizontal="center" vertical="center"/>
    </xf>
    <xf numFmtId="0" fontId="78" fillId="31" borderId="68" xfId="1047" applyFont="1" applyFill="1" applyBorder="1" applyAlignment="1">
      <alignment horizontal="center" vertical="center" wrapText="1"/>
    </xf>
    <xf numFmtId="0" fontId="78" fillId="31" borderId="27" xfId="1047" applyFont="1" applyFill="1" applyBorder="1" applyAlignment="1">
      <alignment horizontal="center" vertical="center" wrapText="1"/>
    </xf>
    <xf numFmtId="0" fontId="78" fillId="31" borderId="35" xfId="1047" applyFont="1" applyFill="1" applyBorder="1" applyAlignment="1">
      <alignment horizontal="center" vertical="center" wrapText="1"/>
    </xf>
    <xf numFmtId="0" fontId="40" fillId="31" borderId="28" xfId="1047" applyFont="1" applyFill="1" applyBorder="1" applyAlignment="1">
      <alignment horizontal="center"/>
    </xf>
    <xf numFmtId="0" fontId="40" fillId="31" borderId="29" xfId="1047" applyFont="1" applyFill="1" applyBorder="1" applyAlignment="1">
      <alignment horizontal="center"/>
    </xf>
    <xf numFmtId="0" fontId="40" fillId="31" borderId="30" xfId="1047" applyFont="1" applyFill="1" applyBorder="1" applyAlignment="1">
      <alignment horizontal="center"/>
    </xf>
    <xf numFmtId="0" fontId="40" fillId="31" borderId="50" xfId="1047" applyFont="1" applyFill="1" applyBorder="1" applyAlignment="1">
      <alignment horizontal="center"/>
    </xf>
    <xf numFmtId="0" fontId="40" fillId="31" borderId="23" xfId="1047" applyFont="1" applyFill="1" applyBorder="1" applyAlignment="1">
      <alignment horizontal="center"/>
    </xf>
    <xf numFmtId="0" fontId="40" fillId="31" borderId="51" xfId="1047" applyFont="1" applyFill="1" applyBorder="1" applyAlignment="1">
      <alignment horizontal="center"/>
    </xf>
    <xf numFmtId="0" fontId="40" fillId="31" borderId="20" xfId="1047" applyFont="1" applyFill="1" applyBorder="1" applyAlignment="1">
      <alignment horizontal="center"/>
    </xf>
    <xf numFmtId="0" fontId="40" fillId="31" borderId="25" xfId="1047" applyFont="1" applyFill="1" applyBorder="1" applyAlignment="1">
      <alignment horizontal="center"/>
    </xf>
    <xf numFmtId="0" fontId="80" fillId="31" borderId="20" xfId="1047" applyFont="1" applyFill="1" applyBorder="1" applyAlignment="1">
      <alignment horizontal="center"/>
    </xf>
    <xf numFmtId="0" fontId="80" fillId="31" borderId="23" xfId="1047" applyFont="1" applyFill="1" applyBorder="1" applyAlignment="1">
      <alignment horizontal="center"/>
    </xf>
    <xf numFmtId="0" fontId="80" fillId="31" borderId="25" xfId="1047" applyFont="1" applyFill="1" applyBorder="1" applyAlignment="1">
      <alignment horizontal="center"/>
    </xf>
    <xf numFmtId="0" fontId="51" fillId="0" borderId="30" xfId="1047" applyFont="1" applyBorder="1" applyAlignment="1">
      <alignment horizontal="center"/>
    </xf>
    <xf numFmtId="0" fontId="51" fillId="0" borderId="29" xfId="1047" applyFont="1" applyBorder="1" applyAlignment="1">
      <alignment horizontal="center"/>
    </xf>
    <xf numFmtId="0" fontId="51" fillId="0" borderId="50" xfId="1047" applyFont="1" applyBorder="1" applyAlignment="1">
      <alignment horizontal="center"/>
    </xf>
    <xf numFmtId="0" fontId="51" fillId="0" borderId="23" xfId="1047" applyFont="1" applyBorder="1" applyAlignment="1">
      <alignment horizontal="center"/>
    </xf>
  </cellXfs>
  <cellStyles count="1448">
    <cellStyle name="20% - Accent1" xfId="1378" builtinId="30" customBuiltin="1"/>
    <cellStyle name="20% - Accent1 2" xfId="6"/>
    <cellStyle name="20% - Accent1 2 2" xfId="7"/>
    <cellStyle name="20% - Accent1 2 2 2" xfId="8"/>
    <cellStyle name="20% - Accent1 2 2_Copy of Xl0000902.xls Don" xfId="9"/>
    <cellStyle name="20% - Accent1 2 3" xfId="10"/>
    <cellStyle name="20% - Accent1 2 3 2" xfId="11"/>
    <cellStyle name="20% - Accent1 2 3_Copy of Xl0000902.xls Don" xfId="12"/>
    <cellStyle name="20% - Accent1 2 4" xfId="13"/>
    <cellStyle name="20% - Accent1 2 4 2" xfId="14"/>
    <cellStyle name="20% - Accent1 2 4_Copy of Xl0000902.xls Don" xfId="15"/>
    <cellStyle name="20% - Accent1 2 5" xfId="16"/>
    <cellStyle name="20% - Accent1 2 5 2" xfId="17"/>
    <cellStyle name="20% - Accent1 2 5_Copy of Xl0000902.xls Don" xfId="18"/>
    <cellStyle name="20% - Accent1 2 6" xfId="19"/>
    <cellStyle name="20% - Accent1 2 6 2" xfId="20"/>
    <cellStyle name="20% - Accent1 2 6_Copy of Xl0000902.xls Don" xfId="21"/>
    <cellStyle name="20% - Accent1 2 7" xfId="22"/>
    <cellStyle name="20% - Accent1 2 7 2" xfId="23"/>
    <cellStyle name="20% - Accent1 2 7_Copy of Xl0000902.xls Don" xfId="24"/>
    <cellStyle name="20% - Accent1 2 8" xfId="25"/>
    <cellStyle name="20% - Accent1 2 8 2" xfId="26"/>
    <cellStyle name="20% - Accent1 2 8_Copy of Xl0000902.xls Don" xfId="27"/>
    <cellStyle name="20% - Accent1 2 9" xfId="28"/>
    <cellStyle name="20% - Accent1 2_Copy of Xl0000902.xls Don" xfId="29"/>
    <cellStyle name="20% - Accent1 3" xfId="30"/>
    <cellStyle name="20% - Accent1 3 2" xfId="31"/>
    <cellStyle name="20% - Accent1 3 2 2" xfId="32"/>
    <cellStyle name="20% - Accent1 3 2_Copy of Xl0000902.xls Don" xfId="33"/>
    <cellStyle name="20% - Accent1 3 3" xfId="34"/>
    <cellStyle name="20% - Accent1 3 3 2" xfId="35"/>
    <cellStyle name="20% - Accent1 3 3_Copy of Xl0000902.xls Don" xfId="36"/>
    <cellStyle name="20% - Accent1 3 4" xfId="37"/>
    <cellStyle name="20% - Accent1 3 4 2" xfId="38"/>
    <cellStyle name="20% - Accent1 3 4_Copy of Xl0000902.xls Don" xfId="39"/>
    <cellStyle name="20% - Accent1 3 5" xfId="40"/>
    <cellStyle name="20% - Accent1 3 5 2" xfId="41"/>
    <cellStyle name="20% - Accent1 3 5_Copy of Xl0000902.xls Don" xfId="42"/>
    <cellStyle name="20% - Accent1 3 6" xfId="43"/>
    <cellStyle name="20% - Accent1 3 6 2" xfId="44"/>
    <cellStyle name="20% - Accent1 3 6_Copy of Xl0000902.xls Don" xfId="45"/>
    <cellStyle name="20% - Accent1 3 7" xfId="46"/>
    <cellStyle name="20% - Accent1 3 7 2" xfId="47"/>
    <cellStyle name="20% - Accent1 3 7_Copy of Xl0000902.xls Don" xfId="48"/>
    <cellStyle name="20% - Accent1 3 8" xfId="49"/>
    <cellStyle name="20% - Accent1 3 8 2" xfId="50"/>
    <cellStyle name="20% - Accent1 3 8_Copy of Xl0000902.xls Don" xfId="51"/>
    <cellStyle name="20% - Accent1 3 9" xfId="52"/>
    <cellStyle name="20% - Accent1 3_Copy of Xl0000902.xls Don" xfId="53"/>
    <cellStyle name="20% - Accent2" xfId="1382" builtinId="34" customBuiltin="1"/>
    <cellStyle name="20% - Accent2 2" xfId="54"/>
    <cellStyle name="20% - Accent2 2 2" xfId="55"/>
    <cellStyle name="20% - Accent2 2 2 2" xfId="56"/>
    <cellStyle name="20% - Accent2 2 2_Copy of Xl0000902.xls Don" xfId="57"/>
    <cellStyle name="20% - Accent2 2 3" xfId="58"/>
    <cellStyle name="20% - Accent2 2 3 2" xfId="59"/>
    <cellStyle name="20% - Accent2 2 3_Copy of Xl0000902.xls Don" xfId="60"/>
    <cellStyle name="20% - Accent2 2 4" xfId="61"/>
    <cellStyle name="20% - Accent2 2 4 2" xfId="62"/>
    <cellStyle name="20% - Accent2 2 4_Copy of Xl0000902.xls Don" xfId="63"/>
    <cellStyle name="20% - Accent2 2 5" xfId="64"/>
    <cellStyle name="20% - Accent2 2 5 2" xfId="65"/>
    <cellStyle name="20% - Accent2 2 5_Copy of Xl0000902.xls Don" xfId="66"/>
    <cellStyle name="20% - Accent2 2 6" xfId="67"/>
    <cellStyle name="20% - Accent2 2 6 2" xfId="68"/>
    <cellStyle name="20% - Accent2 2 6_Copy of Xl0000902.xls Don" xfId="69"/>
    <cellStyle name="20% - Accent2 2 7" xfId="70"/>
    <cellStyle name="20% - Accent2 2 7 2" xfId="71"/>
    <cellStyle name="20% - Accent2 2 7_Copy of Xl0000902.xls Don" xfId="72"/>
    <cellStyle name="20% - Accent2 2 8" xfId="73"/>
    <cellStyle name="20% - Accent2 2 8 2" xfId="74"/>
    <cellStyle name="20% - Accent2 2 8_Copy of Xl0000902.xls Don" xfId="75"/>
    <cellStyle name="20% - Accent2 2 9" xfId="76"/>
    <cellStyle name="20% - Accent2 2_Copy of Xl0000902.xls Don" xfId="77"/>
    <cellStyle name="20% - Accent2 3" xfId="78"/>
    <cellStyle name="20% - Accent2 3 2" xfId="79"/>
    <cellStyle name="20% - Accent2 3 2 2" xfId="80"/>
    <cellStyle name="20% - Accent2 3 2_Copy of Xl0000902.xls Don" xfId="81"/>
    <cellStyle name="20% - Accent2 3 3" xfId="82"/>
    <cellStyle name="20% - Accent2 3 3 2" xfId="83"/>
    <cellStyle name="20% - Accent2 3 3_Copy of Xl0000902.xls Don" xfId="84"/>
    <cellStyle name="20% - Accent2 3 4" xfId="85"/>
    <cellStyle name="20% - Accent2 3 4 2" xfId="86"/>
    <cellStyle name="20% - Accent2 3 4_Copy of Xl0000902.xls Don" xfId="87"/>
    <cellStyle name="20% - Accent2 3 5" xfId="88"/>
    <cellStyle name="20% - Accent2 3 5 2" xfId="89"/>
    <cellStyle name="20% - Accent2 3 5_Copy of Xl0000902.xls Don" xfId="90"/>
    <cellStyle name="20% - Accent2 3 6" xfId="91"/>
    <cellStyle name="20% - Accent2 3 6 2" xfId="92"/>
    <cellStyle name="20% - Accent2 3 6_Copy of Xl0000902.xls Don" xfId="93"/>
    <cellStyle name="20% - Accent2 3 7" xfId="94"/>
    <cellStyle name="20% - Accent2 3 7 2" xfId="95"/>
    <cellStyle name="20% - Accent2 3 7_Copy of Xl0000902.xls Don" xfId="96"/>
    <cellStyle name="20% - Accent2 3 8" xfId="97"/>
    <cellStyle name="20% - Accent2 3 8 2" xfId="98"/>
    <cellStyle name="20% - Accent2 3 8_Copy of Xl0000902.xls Don" xfId="99"/>
    <cellStyle name="20% - Accent2 3 9" xfId="100"/>
    <cellStyle name="20% - Accent2 3_Copy of Xl0000902.xls Don" xfId="101"/>
    <cellStyle name="20% - Accent3" xfId="1386" builtinId="38" customBuiltin="1"/>
    <cellStyle name="20% - Accent3 2" xfId="102"/>
    <cellStyle name="20% - Accent3 2 2" xfId="103"/>
    <cellStyle name="20% - Accent3 2 2 2" xfId="104"/>
    <cellStyle name="20% - Accent3 2 2_Copy of Xl0000902.xls Don" xfId="105"/>
    <cellStyle name="20% - Accent3 2 3" xfId="106"/>
    <cellStyle name="20% - Accent3 2 3 2" xfId="107"/>
    <cellStyle name="20% - Accent3 2 3_Copy of Xl0000902.xls Don" xfId="108"/>
    <cellStyle name="20% - Accent3 2 4" xfId="109"/>
    <cellStyle name="20% - Accent3 2 4 2" xfId="110"/>
    <cellStyle name="20% - Accent3 2 4_Copy of Xl0000902.xls Don" xfId="111"/>
    <cellStyle name="20% - Accent3 2 5" xfId="112"/>
    <cellStyle name="20% - Accent3 2 5 2" xfId="113"/>
    <cellStyle name="20% - Accent3 2 5_Copy of Xl0000902.xls Don" xfId="114"/>
    <cellStyle name="20% - Accent3 2 6" xfId="115"/>
    <cellStyle name="20% - Accent3 2 6 2" xfId="116"/>
    <cellStyle name="20% - Accent3 2 6_Copy of Xl0000902.xls Don" xfId="117"/>
    <cellStyle name="20% - Accent3 2 7" xfId="118"/>
    <cellStyle name="20% - Accent3 2 7 2" xfId="119"/>
    <cellStyle name="20% - Accent3 2 7_Copy of Xl0000902.xls Don" xfId="120"/>
    <cellStyle name="20% - Accent3 2 8" xfId="121"/>
    <cellStyle name="20% - Accent3 2 8 2" xfId="122"/>
    <cellStyle name="20% - Accent3 2 8_Copy of Xl0000902.xls Don" xfId="123"/>
    <cellStyle name="20% - Accent3 2 9" xfId="124"/>
    <cellStyle name="20% - Accent3 2_Copy of Xl0000902.xls Don" xfId="125"/>
    <cellStyle name="20% - Accent3 3" xfId="126"/>
    <cellStyle name="20% - Accent3 3 2" xfId="127"/>
    <cellStyle name="20% - Accent3 3 2 2" xfId="128"/>
    <cellStyle name="20% - Accent3 3 2_Copy of Xl0000902.xls Don" xfId="129"/>
    <cellStyle name="20% - Accent3 3 3" xfId="130"/>
    <cellStyle name="20% - Accent3 3 3 2" xfId="131"/>
    <cellStyle name="20% - Accent3 3 3_Copy of Xl0000902.xls Don" xfId="132"/>
    <cellStyle name="20% - Accent3 3 4" xfId="133"/>
    <cellStyle name="20% - Accent3 3 4 2" xfId="134"/>
    <cellStyle name="20% - Accent3 3 4_Copy of Xl0000902.xls Don" xfId="135"/>
    <cellStyle name="20% - Accent3 3 5" xfId="136"/>
    <cellStyle name="20% - Accent3 3 5 2" xfId="137"/>
    <cellStyle name="20% - Accent3 3 5_Copy of Xl0000902.xls Don" xfId="138"/>
    <cellStyle name="20% - Accent3 3 6" xfId="139"/>
    <cellStyle name="20% - Accent3 3 6 2" xfId="140"/>
    <cellStyle name="20% - Accent3 3 6_Copy of Xl0000902.xls Don" xfId="141"/>
    <cellStyle name="20% - Accent3 3 7" xfId="142"/>
    <cellStyle name="20% - Accent3 3 7 2" xfId="143"/>
    <cellStyle name="20% - Accent3 3 7_Copy of Xl0000902.xls Don" xfId="144"/>
    <cellStyle name="20% - Accent3 3 8" xfId="145"/>
    <cellStyle name="20% - Accent3 3 8 2" xfId="146"/>
    <cellStyle name="20% - Accent3 3 8_Copy of Xl0000902.xls Don" xfId="147"/>
    <cellStyle name="20% - Accent3 3 9" xfId="148"/>
    <cellStyle name="20% - Accent3 3_Copy of Xl0000902.xls Don" xfId="149"/>
    <cellStyle name="20% - Accent4" xfId="1390" builtinId="42" customBuiltin="1"/>
    <cellStyle name="20% - Accent4 2" xfId="150"/>
    <cellStyle name="20% - Accent4 2 2" xfId="151"/>
    <cellStyle name="20% - Accent4 2 2 2" xfId="152"/>
    <cellStyle name="20% - Accent4 2 2_Copy of Xl0000902.xls Don" xfId="153"/>
    <cellStyle name="20% - Accent4 2 3" xfId="154"/>
    <cellStyle name="20% - Accent4 2 3 2" xfId="155"/>
    <cellStyle name="20% - Accent4 2 3_Copy of Xl0000902.xls Don" xfId="156"/>
    <cellStyle name="20% - Accent4 2 4" xfId="157"/>
    <cellStyle name="20% - Accent4 2 4 2" xfId="158"/>
    <cellStyle name="20% - Accent4 2 4_Copy of Xl0000902.xls Don" xfId="159"/>
    <cellStyle name="20% - Accent4 2 5" xfId="160"/>
    <cellStyle name="20% - Accent4 2 5 2" xfId="161"/>
    <cellStyle name="20% - Accent4 2 5_Copy of Xl0000902.xls Don" xfId="162"/>
    <cellStyle name="20% - Accent4 2 6" xfId="163"/>
    <cellStyle name="20% - Accent4 2 6 2" xfId="164"/>
    <cellStyle name="20% - Accent4 2 6_Copy of Xl0000902.xls Don" xfId="165"/>
    <cellStyle name="20% - Accent4 2 7" xfId="166"/>
    <cellStyle name="20% - Accent4 2 7 2" xfId="167"/>
    <cellStyle name="20% - Accent4 2 7_Copy of Xl0000902.xls Don" xfId="168"/>
    <cellStyle name="20% - Accent4 2 8" xfId="169"/>
    <cellStyle name="20% - Accent4 2 8 2" xfId="170"/>
    <cellStyle name="20% - Accent4 2 8_Copy of Xl0000902.xls Don" xfId="171"/>
    <cellStyle name="20% - Accent4 2 9" xfId="172"/>
    <cellStyle name="20% - Accent4 2_Copy of Xl0000902.xls Don" xfId="173"/>
    <cellStyle name="20% - Accent4 3" xfId="174"/>
    <cellStyle name="20% - Accent4 3 2" xfId="175"/>
    <cellStyle name="20% - Accent4 3 2 2" xfId="176"/>
    <cellStyle name="20% - Accent4 3 2_Copy of Xl0000902.xls Don" xfId="177"/>
    <cellStyle name="20% - Accent4 3 3" xfId="178"/>
    <cellStyle name="20% - Accent4 3 3 2" xfId="179"/>
    <cellStyle name="20% - Accent4 3 3_Copy of Xl0000902.xls Don" xfId="180"/>
    <cellStyle name="20% - Accent4 3 4" xfId="181"/>
    <cellStyle name="20% - Accent4 3 4 2" xfId="182"/>
    <cellStyle name="20% - Accent4 3 4_Copy of Xl0000902.xls Don" xfId="183"/>
    <cellStyle name="20% - Accent4 3 5" xfId="184"/>
    <cellStyle name="20% - Accent4 3 5 2" xfId="185"/>
    <cellStyle name="20% - Accent4 3 5_Copy of Xl0000902.xls Don" xfId="186"/>
    <cellStyle name="20% - Accent4 3 6" xfId="187"/>
    <cellStyle name="20% - Accent4 3 6 2" xfId="188"/>
    <cellStyle name="20% - Accent4 3 6_Copy of Xl0000902.xls Don" xfId="189"/>
    <cellStyle name="20% - Accent4 3 7" xfId="190"/>
    <cellStyle name="20% - Accent4 3 7 2" xfId="191"/>
    <cellStyle name="20% - Accent4 3 7_Copy of Xl0000902.xls Don" xfId="192"/>
    <cellStyle name="20% - Accent4 3 8" xfId="193"/>
    <cellStyle name="20% - Accent4 3 8 2" xfId="194"/>
    <cellStyle name="20% - Accent4 3 8_Copy of Xl0000902.xls Don" xfId="195"/>
    <cellStyle name="20% - Accent4 3 9" xfId="196"/>
    <cellStyle name="20% - Accent4 3_Copy of Xl0000902.xls Don" xfId="197"/>
    <cellStyle name="20% - Accent5" xfId="1394" builtinId="46" customBuiltin="1"/>
    <cellStyle name="20% - Accent5 2" xfId="198"/>
    <cellStyle name="20% - Accent5 2 2" xfId="199"/>
    <cellStyle name="20% - Accent5 2 2 2" xfId="200"/>
    <cellStyle name="20% - Accent5 2 2_Copy of Xl0000902.xls Don" xfId="201"/>
    <cellStyle name="20% - Accent5 2 3" xfId="202"/>
    <cellStyle name="20% - Accent5 2 3 2" xfId="203"/>
    <cellStyle name="20% - Accent5 2 3_Copy of Xl0000902.xls Don" xfId="204"/>
    <cellStyle name="20% - Accent5 2 4" xfId="205"/>
    <cellStyle name="20% - Accent5 2 4 2" xfId="206"/>
    <cellStyle name="20% - Accent5 2 4_Copy of Xl0000902.xls Don" xfId="207"/>
    <cellStyle name="20% - Accent5 2 5" xfId="208"/>
    <cellStyle name="20% - Accent5 2 5 2" xfId="209"/>
    <cellStyle name="20% - Accent5 2 5_Copy of Xl0000902.xls Don" xfId="210"/>
    <cellStyle name="20% - Accent5 2 6" xfId="211"/>
    <cellStyle name="20% - Accent5 2 6 2" xfId="212"/>
    <cellStyle name="20% - Accent5 2 6_Copy of Xl0000902.xls Don" xfId="213"/>
    <cellStyle name="20% - Accent5 2 7" xfId="214"/>
    <cellStyle name="20% - Accent5 2 7 2" xfId="215"/>
    <cellStyle name="20% - Accent5 2 7_Copy of Xl0000902.xls Don" xfId="216"/>
    <cellStyle name="20% - Accent5 2 8" xfId="217"/>
    <cellStyle name="20% - Accent5 2 8 2" xfId="218"/>
    <cellStyle name="20% - Accent5 2 8_Copy of Xl0000902.xls Don" xfId="219"/>
    <cellStyle name="20% - Accent5 2 9" xfId="220"/>
    <cellStyle name="20% - Accent5 2_Copy of Xl0000902.xls Don" xfId="221"/>
    <cellStyle name="20% - Accent5 3" xfId="222"/>
    <cellStyle name="20% - Accent5 3 2" xfId="223"/>
    <cellStyle name="20% - Accent5 3 2 2" xfId="224"/>
    <cellStyle name="20% - Accent5 3 2_Copy of Xl0000902.xls Don" xfId="225"/>
    <cellStyle name="20% - Accent5 3 3" xfId="226"/>
    <cellStyle name="20% - Accent5 3 3 2" xfId="227"/>
    <cellStyle name="20% - Accent5 3 3_Copy of Xl0000902.xls Don" xfId="228"/>
    <cellStyle name="20% - Accent5 3 4" xfId="229"/>
    <cellStyle name="20% - Accent5 3 4 2" xfId="230"/>
    <cellStyle name="20% - Accent5 3 4_Copy of Xl0000902.xls Don" xfId="231"/>
    <cellStyle name="20% - Accent5 3 5" xfId="232"/>
    <cellStyle name="20% - Accent5 3 5 2" xfId="233"/>
    <cellStyle name="20% - Accent5 3 5_Copy of Xl0000902.xls Don" xfId="234"/>
    <cellStyle name="20% - Accent5 3 6" xfId="235"/>
    <cellStyle name="20% - Accent5 3 6 2" xfId="236"/>
    <cellStyle name="20% - Accent5 3 6_Copy of Xl0000902.xls Don" xfId="237"/>
    <cellStyle name="20% - Accent5 3 7" xfId="238"/>
    <cellStyle name="20% - Accent5 3 7 2" xfId="239"/>
    <cellStyle name="20% - Accent5 3 7_Copy of Xl0000902.xls Don" xfId="240"/>
    <cellStyle name="20% - Accent5 3 8" xfId="241"/>
    <cellStyle name="20% - Accent5 3 8 2" xfId="242"/>
    <cellStyle name="20% - Accent5 3 8_Copy of Xl0000902.xls Don" xfId="243"/>
    <cellStyle name="20% - Accent5 3 9" xfId="244"/>
    <cellStyle name="20% - Accent5 3_Copy of Xl0000902.xls Don" xfId="245"/>
    <cellStyle name="20% - Accent6" xfId="1398" builtinId="50" customBuiltin="1"/>
    <cellStyle name="20% - Accent6 2" xfId="246"/>
    <cellStyle name="20% - Accent6 2 2" xfId="247"/>
    <cellStyle name="20% - Accent6 2 2 2" xfId="248"/>
    <cellStyle name="20% - Accent6 2 2_Copy of Xl0000902.xls Don" xfId="249"/>
    <cellStyle name="20% - Accent6 2 3" xfId="250"/>
    <cellStyle name="20% - Accent6 2 3 2" xfId="251"/>
    <cellStyle name="20% - Accent6 2 3_Copy of Xl0000902.xls Don" xfId="252"/>
    <cellStyle name="20% - Accent6 2 4" xfId="253"/>
    <cellStyle name="20% - Accent6 2 4 2" xfId="254"/>
    <cellStyle name="20% - Accent6 2 4_Copy of Xl0000902.xls Don" xfId="255"/>
    <cellStyle name="20% - Accent6 2 5" xfId="256"/>
    <cellStyle name="20% - Accent6 2 5 2" xfId="257"/>
    <cellStyle name="20% - Accent6 2 5_Copy of Xl0000902.xls Don" xfId="258"/>
    <cellStyle name="20% - Accent6 2 6" xfId="259"/>
    <cellStyle name="20% - Accent6 2 6 2" xfId="260"/>
    <cellStyle name="20% - Accent6 2 6_Copy of Xl0000902.xls Don" xfId="261"/>
    <cellStyle name="20% - Accent6 2 7" xfId="262"/>
    <cellStyle name="20% - Accent6 2 7 2" xfId="263"/>
    <cellStyle name="20% - Accent6 2 7_Copy of Xl0000902.xls Don" xfId="264"/>
    <cellStyle name="20% - Accent6 2 8" xfId="265"/>
    <cellStyle name="20% - Accent6 2 8 2" xfId="266"/>
    <cellStyle name="20% - Accent6 2 8_Copy of Xl0000902.xls Don" xfId="267"/>
    <cellStyle name="20% - Accent6 2 9" xfId="268"/>
    <cellStyle name="20% - Accent6 2_Copy of Xl0000902.xls Don" xfId="269"/>
    <cellStyle name="20% - Accent6 3" xfId="270"/>
    <cellStyle name="20% - Accent6 3 2" xfId="271"/>
    <cellStyle name="20% - Accent6 3 2 2" xfId="272"/>
    <cellStyle name="20% - Accent6 3 2_Copy of Xl0000902.xls Don" xfId="273"/>
    <cellStyle name="20% - Accent6 3 3" xfId="274"/>
    <cellStyle name="20% - Accent6 3 3 2" xfId="275"/>
    <cellStyle name="20% - Accent6 3 3_Copy of Xl0000902.xls Don" xfId="276"/>
    <cellStyle name="20% - Accent6 3 4" xfId="277"/>
    <cellStyle name="20% - Accent6 3 4 2" xfId="278"/>
    <cellStyle name="20% - Accent6 3 4_Copy of Xl0000902.xls Don" xfId="279"/>
    <cellStyle name="20% - Accent6 3 5" xfId="280"/>
    <cellStyle name="20% - Accent6 3 5 2" xfId="281"/>
    <cellStyle name="20% - Accent6 3 5_Copy of Xl0000902.xls Don" xfId="282"/>
    <cellStyle name="20% - Accent6 3 6" xfId="283"/>
    <cellStyle name="20% - Accent6 3 6 2" xfId="284"/>
    <cellStyle name="20% - Accent6 3 6_Copy of Xl0000902.xls Don" xfId="285"/>
    <cellStyle name="20% - Accent6 3 7" xfId="286"/>
    <cellStyle name="20% - Accent6 3 7 2" xfId="287"/>
    <cellStyle name="20% - Accent6 3 7_Copy of Xl0000902.xls Don" xfId="288"/>
    <cellStyle name="20% - Accent6 3 8" xfId="289"/>
    <cellStyle name="20% - Accent6 3 8 2" xfId="290"/>
    <cellStyle name="20% - Accent6 3 8_Copy of Xl0000902.xls Don" xfId="291"/>
    <cellStyle name="20% - Accent6 3 9" xfId="292"/>
    <cellStyle name="20% - Accent6 3_Copy of Xl0000902.xls Don" xfId="293"/>
    <cellStyle name="40% - Accent1" xfId="1379" builtinId="31" customBuiltin="1"/>
    <cellStyle name="40% - Accent1 2" xfId="294"/>
    <cellStyle name="40% - Accent1 2 2" xfId="295"/>
    <cellStyle name="40% - Accent1 2 2 2" xfId="296"/>
    <cellStyle name="40% - Accent1 2 2_Copy of Xl0000902.xls Don" xfId="297"/>
    <cellStyle name="40% - Accent1 2 3" xfId="298"/>
    <cellStyle name="40% - Accent1 2 3 2" xfId="299"/>
    <cellStyle name="40% - Accent1 2 3_Copy of Xl0000902.xls Don" xfId="300"/>
    <cellStyle name="40% - Accent1 2 4" xfId="301"/>
    <cellStyle name="40% - Accent1 2 4 2" xfId="302"/>
    <cellStyle name="40% - Accent1 2 4_Copy of Xl0000902.xls Don" xfId="303"/>
    <cellStyle name="40% - Accent1 2 5" xfId="304"/>
    <cellStyle name="40% - Accent1 2 5 2" xfId="305"/>
    <cellStyle name="40% - Accent1 2 5_Copy of Xl0000902.xls Don" xfId="306"/>
    <cellStyle name="40% - Accent1 2 6" xfId="307"/>
    <cellStyle name="40% - Accent1 2 6 2" xfId="308"/>
    <cellStyle name="40% - Accent1 2 6_Copy of Xl0000902.xls Don" xfId="309"/>
    <cellStyle name="40% - Accent1 2 7" xfId="310"/>
    <cellStyle name="40% - Accent1 2 7 2" xfId="311"/>
    <cellStyle name="40% - Accent1 2 7_Copy of Xl0000902.xls Don" xfId="312"/>
    <cellStyle name="40% - Accent1 2 8" xfId="313"/>
    <cellStyle name="40% - Accent1 2 8 2" xfId="314"/>
    <cellStyle name="40% - Accent1 2 8_Copy of Xl0000902.xls Don" xfId="315"/>
    <cellStyle name="40% - Accent1 2 9" xfId="316"/>
    <cellStyle name="40% - Accent1 2_Copy of Xl0000902.xls Don" xfId="317"/>
    <cellStyle name="40% - Accent1 3" xfId="318"/>
    <cellStyle name="40% - Accent1 3 2" xfId="319"/>
    <cellStyle name="40% - Accent1 3 2 2" xfId="320"/>
    <cellStyle name="40% - Accent1 3 2_Copy of Xl0000902.xls Don" xfId="321"/>
    <cellStyle name="40% - Accent1 3 3" xfId="322"/>
    <cellStyle name="40% - Accent1 3 3 2" xfId="323"/>
    <cellStyle name="40% - Accent1 3 3_Copy of Xl0000902.xls Don" xfId="324"/>
    <cellStyle name="40% - Accent1 3 4" xfId="325"/>
    <cellStyle name="40% - Accent1 3 4 2" xfId="326"/>
    <cellStyle name="40% - Accent1 3 4_Copy of Xl0000902.xls Don" xfId="327"/>
    <cellStyle name="40% - Accent1 3 5" xfId="328"/>
    <cellStyle name="40% - Accent1 3 5 2" xfId="329"/>
    <cellStyle name="40% - Accent1 3 5_Copy of Xl0000902.xls Don" xfId="330"/>
    <cellStyle name="40% - Accent1 3 6" xfId="331"/>
    <cellStyle name="40% - Accent1 3 6 2" xfId="332"/>
    <cellStyle name="40% - Accent1 3 6_Copy of Xl0000902.xls Don" xfId="333"/>
    <cellStyle name="40% - Accent1 3 7" xfId="334"/>
    <cellStyle name="40% - Accent1 3 7 2" xfId="335"/>
    <cellStyle name="40% - Accent1 3 7_Copy of Xl0000902.xls Don" xfId="336"/>
    <cellStyle name="40% - Accent1 3 8" xfId="337"/>
    <cellStyle name="40% - Accent1 3 8 2" xfId="338"/>
    <cellStyle name="40% - Accent1 3 8_Copy of Xl0000902.xls Don" xfId="339"/>
    <cellStyle name="40% - Accent1 3 9" xfId="340"/>
    <cellStyle name="40% - Accent1 3_Copy of Xl0000902.xls Don" xfId="341"/>
    <cellStyle name="40% - Accent2" xfId="1383" builtinId="35" customBuiltin="1"/>
    <cellStyle name="40% - Accent2 2" xfId="342"/>
    <cellStyle name="40% - Accent2 2 2" xfId="343"/>
    <cellStyle name="40% - Accent2 2 2 2" xfId="344"/>
    <cellStyle name="40% - Accent2 2 2_Copy of Xl0000902.xls Don" xfId="345"/>
    <cellStyle name="40% - Accent2 2 3" xfId="346"/>
    <cellStyle name="40% - Accent2 2 3 2" xfId="347"/>
    <cellStyle name="40% - Accent2 2 3_Copy of Xl0000902.xls Don" xfId="348"/>
    <cellStyle name="40% - Accent2 2 4" xfId="349"/>
    <cellStyle name="40% - Accent2 2 4 2" xfId="350"/>
    <cellStyle name="40% - Accent2 2 4_Copy of Xl0000902.xls Don" xfId="351"/>
    <cellStyle name="40% - Accent2 2 5" xfId="352"/>
    <cellStyle name="40% - Accent2 2 5 2" xfId="353"/>
    <cellStyle name="40% - Accent2 2 5_Copy of Xl0000902.xls Don" xfId="354"/>
    <cellStyle name="40% - Accent2 2 6" xfId="355"/>
    <cellStyle name="40% - Accent2 2 6 2" xfId="356"/>
    <cellStyle name="40% - Accent2 2 6_Copy of Xl0000902.xls Don" xfId="357"/>
    <cellStyle name="40% - Accent2 2 7" xfId="358"/>
    <cellStyle name="40% - Accent2 2 7 2" xfId="359"/>
    <cellStyle name="40% - Accent2 2 7_Copy of Xl0000902.xls Don" xfId="360"/>
    <cellStyle name="40% - Accent2 2 8" xfId="361"/>
    <cellStyle name="40% - Accent2 2 8 2" xfId="362"/>
    <cellStyle name="40% - Accent2 2 8_Copy of Xl0000902.xls Don" xfId="363"/>
    <cellStyle name="40% - Accent2 2 9" xfId="364"/>
    <cellStyle name="40% - Accent2 2_Copy of Xl0000902.xls Don" xfId="365"/>
    <cellStyle name="40% - Accent2 3" xfId="366"/>
    <cellStyle name="40% - Accent2 3 2" xfId="367"/>
    <cellStyle name="40% - Accent2 3 2 2" xfId="368"/>
    <cellStyle name="40% - Accent2 3 2_Copy of Xl0000902.xls Don" xfId="369"/>
    <cellStyle name="40% - Accent2 3 3" xfId="370"/>
    <cellStyle name="40% - Accent2 3 3 2" xfId="371"/>
    <cellStyle name="40% - Accent2 3 3_Copy of Xl0000902.xls Don" xfId="372"/>
    <cellStyle name="40% - Accent2 3 4" xfId="373"/>
    <cellStyle name="40% - Accent2 3 4 2" xfId="374"/>
    <cellStyle name="40% - Accent2 3 4_Copy of Xl0000902.xls Don" xfId="375"/>
    <cellStyle name="40% - Accent2 3 5" xfId="376"/>
    <cellStyle name="40% - Accent2 3 5 2" xfId="377"/>
    <cellStyle name="40% - Accent2 3 5_Copy of Xl0000902.xls Don" xfId="378"/>
    <cellStyle name="40% - Accent2 3 6" xfId="379"/>
    <cellStyle name="40% - Accent2 3 6 2" xfId="380"/>
    <cellStyle name="40% - Accent2 3 6_Copy of Xl0000902.xls Don" xfId="381"/>
    <cellStyle name="40% - Accent2 3 7" xfId="382"/>
    <cellStyle name="40% - Accent2 3 7 2" xfId="383"/>
    <cellStyle name="40% - Accent2 3 7_Copy of Xl0000902.xls Don" xfId="384"/>
    <cellStyle name="40% - Accent2 3 8" xfId="385"/>
    <cellStyle name="40% - Accent2 3 8 2" xfId="386"/>
    <cellStyle name="40% - Accent2 3 8_Copy of Xl0000902.xls Don" xfId="387"/>
    <cellStyle name="40% - Accent2 3 9" xfId="388"/>
    <cellStyle name="40% - Accent2 3_Copy of Xl0000902.xls Don" xfId="389"/>
    <cellStyle name="40% - Accent3" xfId="1387" builtinId="39" customBuiltin="1"/>
    <cellStyle name="40% - Accent3 2" xfId="390"/>
    <cellStyle name="40% - Accent3 2 2" xfId="391"/>
    <cellStyle name="40% - Accent3 2 2 2" xfId="392"/>
    <cellStyle name="40% - Accent3 2 2_Copy of Xl0000902.xls Don" xfId="393"/>
    <cellStyle name="40% - Accent3 2 3" xfId="394"/>
    <cellStyle name="40% - Accent3 2 3 2" xfId="395"/>
    <cellStyle name="40% - Accent3 2 3_Copy of Xl0000902.xls Don" xfId="396"/>
    <cellStyle name="40% - Accent3 2 4" xfId="397"/>
    <cellStyle name="40% - Accent3 2 4 2" xfId="398"/>
    <cellStyle name="40% - Accent3 2 4_Copy of Xl0000902.xls Don" xfId="399"/>
    <cellStyle name="40% - Accent3 2 5" xfId="400"/>
    <cellStyle name="40% - Accent3 2 5 2" xfId="401"/>
    <cellStyle name="40% - Accent3 2 5_Copy of Xl0000902.xls Don" xfId="402"/>
    <cellStyle name="40% - Accent3 2 6" xfId="403"/>
    <cellStyle name="40% - Accent3 2 6 2" xfId="404"/>
    <cellStyle name="40% - Accent3 2 6_Copy of Xl0000902.xls Don" xfId="405"/>
    <cellStyle name="40% - Accent3 2 7" xfId="406"/>
    <cellStyle name="40% - Accent3 2 7 2" xfId="407"/>
    <cellStyle name="40% - Accent3 2 7_Copy of Xl0000902.xls Don" xfId="408"/>
    <cellStyle name="40% - Accent3 2 8" xfId="409"/>
    <cellStyle name="40% - Accent3 2 8 2" xfId="410"/>
    <cellStyle name="40% - Accent3 2 8_Copy of Xl0000902.xls Don" xfId="411"/>
    <cellStyle name="40% - Accent3 2 9" xfId="412"/>
    <cellStyle name="40% - Accent3 2_Copy of Xl0000902.xls Don" xfId="413"/>
    <cellStyle name="40% - Accent3 3" xfId="414"/>
    <cellStyle name="40% - Accent3 3 2" xfId="415"/>
    <cellStyle name="40% - Accent3 3 2 2" xfId="416"/>
    <cellStyle name="40% - Accent3 3 2_Copy of Xl0000902.xls Don" xfId="417"/>
    <cellStyle name="40% - Accent3 3 3" xfId="418"/>
    <cellStyle name="40% - Accent3 3 3 2" xfId="419"/>
    <cellStyle name="40% - Accent3 3 3_Copy of Xl0000902.xls Don" xfId="420"/>
    <cellStyle name="40% - Accent3 3 4" xfId="421"/>
    <cellStyle name="40% - Accent3 3 4 2" xfId="422"/>
    <cellStyle name="40% - Accent3 3 4_Copy of Xl0000902.xls Don" xfId="423"/>
    <cellStyle name="40% - Accent3 3 5" xfId="424"/>
    <cellStyle name="40% - Accent3 3 5 2" xfId="425"/>
    <cellStyle name="40% - Accent3 3 5_Copy of Xl0000902.xls Don" xfId="426"/>
    <cellStyle name="40% - Accent3 3 6" xfId="427"/>
    <cellStyle name="40% - Accent3 3 6 2" xfId="428"/>
    <cellStyle name="40% - Accent3 3 6_Copy of Xl0000902.xls Don" xfId="429"/>
    <cellStyle name="40% - Accent3 3 7" xfId="430"/>
    <cellStyle name="40% - Accent3 3 7 2" xfId="431"/>
    <cellStyle name="40% - Accent3 3 7_Copy of Xl0000902.xls Don" xfId="432"/>
    <cellStyle name="40% - Accent3 3 8" xfId="433"/>
    <cellStyle name="40% - Accent3 3 8 2" xfId="434"/>
    <cellStyle name="40% - Accent3 3 8_Copy of Xl0000902.xls Don" xfId="435"/>
    <cellStyle name="40% - Accent3 3 9" xfId="436"/>
    <cellStyle name="40% - Accent3 3_Copy of Xl0000902.xls Don" xfId="437"/>
    <cellStyle name="40% - Accent4" xfId="1391" builtinId="43" customBuiltin="1"/>
    <cellStyle name="40% - Accent4 2" xfId="438"/>
    <cellStyle name="40% - Accent4 2 2" xfId="439"/>
    <cellStyle name="40% - Accent4 2 2 2" xfId="440"/>
    <cellStyle name="40% - Accent4 2 2_Copy of Xl0000902.xls Don" xfId="441"/>
    <cellStyle name="40% - Accent4 2 3" xfId="442"/>
    <cellStyle name="40% - Accent4 2 3 2" xfId="443"/>
    <cellStyle name="40% - Accent4 2 3_Copy of Xl0000902.xls Don" xfId="444"/>
    <cellStyle name="40% - Accent4 2 4" xfId="445"/>
    <cellStyle name="40% - Accent4 2 4 2" xfId="446"/>
    <cellStyle name="40% - Accent4 2 4_Copy of Xl0000902.xls Don" xfId="447"/>
    <cellStyle name="40% - Accent4 2 5" xfId="448"/>
    <cellStyle name="40% - Accent4 2 5 2" xfId="449"/>
    <cellStyle name="40% - Accent4 2 5_Copy of Xl0000902.xls Don" xfId="450"/>
    <cellStyle name="40% - Accent4 2 6" xfId="451"/>
    <cellStyle name="40% - Accent4 2 6 2" xfId="452"/>
    <cellStyle name="40% - Accent4 2 6_Copy of Xl0000902.xls Don" xfId="453"/>
    <cellStyle name="40% - Accent4 2 7" xfId="454"/>
    <cellStyle name="40% - Accent4 2 7 2" xfId="455"/>
    <cellStyle name="40% - Accent4 2 7_Copy of Xl0000902.xls Don" xfId="456"/>
    <cellStyle name="40% - Accent4 2 8" xfId="457"/>
    <cellStyle name="40% - Accent4 2 8 2" xfId="458"/>
    <cellStyle name="40% - Accent4 2 8_Copy of Xl0000902.xls Don" xfId="459"/>
    <cellStyle name="40% - Accent4 2 9" xfId="460"/>
    <cellStyle name="40% - Accent4 2_Copy of Xl0000902.xls Don" xfId="461"/>
    <cellStyle name="40% - Accent4 3" xfId="462"/>
    <cellStyle name="40% - Accent4 3 2" xfId="463"/>
    <cellStyle name="40% - Accent4 3 2 2" xfId="464"/>
    <cellStyle name="40% - Accent4 3 2_Copy of Xl0000902.xls Don" xfId="465"/>
    <cellStyle name="40% - Accent4 3 3" xfId="466"/>
    <cellStyle name="40% - Accent4 3 3 2" xfId="467"/>
    <cellStyle name="40% - Accent4 3 3_Copy of Xl0000902.xls Don" xfId="468"/>
    <cellStyle name="40% - Accent4 3 4" xfId="469"/>
    <cellStyle name="40% - Accent4 3 4 2" xfId="470"/>
    <cellStyle name="40% - Accent4 3 4_Copy of Xl0000902.xls Don" xfId="471"/>
    <cellStyle name="40% - Accent4 3 5" xfId="472"/>
    <cellStyle name="40% - Accent4 3 5 2" xfId="473"/>
    <cellStyle name="40% - Accent4 3 5_Copy of Xl0000902.xls Don" xfId="474"/>
    <cellStyle name="40% - Accent4 3 6" xfId="475"/>
    <cellStyle name="40% - Accent4 3 6 2" xfId="476"/>
    <cellStyle name="40% - Accent4 3 6_Copy of Xl0000902.xls Don" xfId="477"/>
    <cellStyle name="40% - Accent4 3 7" xfId="478"/>
    <cellStyle name="40% - Accent4 3 7 2" xfId="479"/>
    <cellStyle name="40% - Accent4 3 7_Copy of Xl0000902.xls Don" xfId="480"/>
    <cellStyle name="40% - Accent4 3 8" xfId="481"/>
    <cellStyle name="40% - Accent4 3 8 2" xfId="482"/>
    <cellStyle name="40% - Accent4 3 8_Copy of Xl0000902.xls Don" xfId="483"/>
    <cellStyle name="40% - Accent4 3 9" xfId="484"/>
    <cellStyle name="40% - Accent4 3_Copy of Xl0000902.xls Don" xfId="485"/>
    <cellStyle name="40% - Accent5" xfId="1395" builtinId="47" customBuiltin="1"/>
    <cellStyle name="40% - Accent5 2" xfId="486"/>
    <cellStyle name="40% - Accent5 2 2" xfId="487"/>
    <cellStyle name="40% - Accent5 2 2 2" xfId="488"/>
    <cellStyle name="40% - Accent5 2 2_Copy of Xl0000902.xls Don" xfId="489"/>
    <cellStyle name="40% - Accent5 2 3" xfId="490"/>
    <cellStyle name="40% - Accent5 2 3 2" xfId="491"/>
    <cellStyle name="40% - Accent5 2 3_Copy of Xl0000902.xls Don" xfId="492"/>
    <cellStyle name="40% - Accent5 2 4" xfId="493"/>
    <cellStyle name="40% - Accent5 2 4 2" xfId="494"/>
    <cellStyle name="40% - Accent5 2 4_Copy of Xl0000902.xls Don" xfId="495"/>
    <cellStyle name="40% - Accent5 2 5" xfId="496"/>
    <cellStyle name="40% - Accent5 2 5 2" xfId="497"/>
    <cellStyle name="40% - Accent5 2 5_Copy of Xl0000902.xls Don" xfId="498"/>
    <cellStyle name="40% - Accent5 2 6" xfId="499"/>
    <cellStyle name="40% - Accent5 2 6 2" xfId="500"/>
    <cellStyle name="40% - Accent5 2 6_Copy of Xl0000902.xls Don" xfId="501"/>
    <cellStyle name="40% - Accent5 2 7" xfId="502"/>
    <cellStyle name="40% - Accent5 2 7 2" xfId="503"/>
    <cellStyle name="40% - Accent5 2 7_Copy of Xl0000902.xls Don" xfId="504"/>
    <cellStyle name="40% - Accent5 2 8" xfId="505"/>
    <cellStyle name="40% - Accent5 2 8 2" xfId="506"/>
    <cellStyle name="40% - Accent5 2 8_Copy of Xl0000902.xls Don" xfId="507"/>
    <cellStyle name="40% - Accent5 2 9" xfId="508"/>
    <cellStyle name="40% - Accent5 2_Copy of Xl0000902.xls Don" xfId="509"/>
    <cellStyle name="40% - Accent5 3" xfId="510"/>
    <cellStyle name="40% - Accent5 3 2" xfId="511"/>
    <cellStyle name="40% - Accent5 3 2 2" xfId="512"/>
    <cellStyle name="40% - Accent5 3 2_Copy of Xl0000902.xls Don" xfId="513"/>
    <cellStyle name="40% - Accent5 3 3" xfId="514"/>
    <cellStyle name="40% - Accent5 3 3 2" xfId="515"/>
    <cellStyle name="40% - Accent5 3 3_Copy of Xl0000902.xls Don" xfId="516"/>
    <cellStyle name="40% - Accent5 3 4" xfId="517"/>
    <cellStyle name="40% - Accent5 3 4 2" xfId="518"/>
    <cellStyle name="40% - Accent5 3 4_Copy of Xl0000902.xls Don" xfId="519"/>
    <cellStyle name="40% - Accent5 3 5" xfId="520"/>
    <cellStyle name="40% - Accent5 3 5 2" xfId="521"/>
    <cellStyle name="40% - Accent5 3 5_Copy of Xl0000902.xls Don" xfId="522"/>
    <cellStyle name="40% - Accent5 3 6" xfId="523"/>
    <cellStyle name="40% - Accent5 3 6 2" xfId="524"/>
    <cellStyle name="40% - Accent5 3 6_Copy of Xl0000902.xls Don" xfId="525"/>
    <cellStyle name="40% - Accent5 3 7" xfId="526"/>
    <cellStyle name="40% - Accent5 3 7 2" xfId="527"/>
    <cellStyle name="40% - Accent5 3 7_Copy of Xl0000902.xls Don" xfId="528"/>
    <cellStyle name="40% - Accent5 3 8" xfId="529"/>
    <cellStyle name="40% - Accent5 3 8 2" xfId="530"/>
    <cellStyle name="40% - Accent5 3 8_Copy of Xl0000902.xls Don" xfId="531"/>
    <cellStyle name="40% - Accent5 3 9" xfId="532"/>
    <cellStyle name="40% - Accent5 3_Copy of Xl0000902.xls Don" xfId="533"/>
    <cellStyle name="40% - Accent6" xfId="1399" builtinId="51" customBuiltin="1"/>
    <cellStyle name="40% - Accent6 2" xfId="534"/>
    <cellStyle name="40% - Accent6 2 2" xfId="535"/>
    <cellStyle name="40% - Accent6 2 2 2" xfId="536"/>
    <cellStyle name="40% - Accent6 2 2_Copy of Xl0000902.xls Don" xfId="537"/>
    <cellStyle name="40% - Accent6 2 3" xfId="538"/>
    <cellStyle name="40% - Accent6 2 3 2" xfId="539"/>
    <cellStyle name="40% - Accent6 2 3_Copy of Xl0000902.xls Don" xfId="540"/>
    <cellStyle name="40% - Accent6 2 4" xfId="541"/>
    <cellStyle name="40% - Accent6 2 4 2" xfId="542"/>
    <cellStyle name="40% - Accent6 2 4_Copy of Xl0000902.xls Don" xfId="543"/>
    <cellStyle name="40% - Accent6 2 5" xfId="544"/>
    <cellStyle name="40% - Accent6 2 5 2" xfId="545"/>
    <cellStyle name="40% - Accent6 2 5_Copy of Xl0000902.xls Don" xfId="546"/>
    <cellStyle name="40% - Accent6 2 6" xfId="547"/>
    <cellStyle name="40% - Accent6 2 6 2" xfId="548"/>
    <cellStyle name="40% - Accent6 2 6_Copy of Xl0000902.xls Don" xfId="549"/>
    <cellStyle name="40% - Accent6 2 7" xfId="550"/>
    <cellStyle name="40% - Accent6 2 7 2" xfId="551"/>
    <cellStyle name="40% - Accent6 2 7_Copy of Xl0000902.xls Don" xfId="552"/>
    <cellStyle name="40% - Accent6 2 8" xfId="553"/>
    <cellStyle name="40% - Accent6 2 8 2" xfId="554"/>
    <cellStyle name="40% - Accent6 2 8_Copy of Xl0000902.xls Don" xfId="555"/>
    <cellStyle name="40% - Accent6 2 9" xfId="556"/>
    <cellStyle name="40% - Accent6 2_Copy of Xl0000902.xls Don" xfId="557"/>
    <cellStyle name="40% - Accent6 3" xfId="558"/>
    <cellStyle name="40% - Accent6 3 2" xfId="559"/>
    <cellStyle name="40% - Accent6 3 2 2" xfId="560"/>
    <cellStyle name="40% - Accent6 3 2_Copy of Xl0000902.xls Don" xfId="561"/>
    <cellStyle name="40% - Accent6 3 3" xfId="562"/>
    <cellStyle name="40% - Accent6 3 3 2" xfId="563"/>
    <cellStyle name="40% - Accent6 3 3_Copy of Xl0000902.xls Don" xfId="564"/>
    <cellStyle name="40% - Accent6 3 4" xfId="565"/>
    <cellStyle name="40% - Accent6 3 4 2" xfId="566"/>
    <cellStyle name="40% - Accent6 3 4_Copy of Xl0000902.xls Don" xfId="567"/>
    <cellStyle name="40% - Accent6 3 5" xfId="568"/>
    <cellStyle name="40% - Accent6 3 5 2" xfId="569"/>
    <cellStyle name="40% - Accent6 3 5_Copy of Xl0000902.xls Don" xfId="570"/>
    <cellStyle name="40% - Accent6 3 6" xfId="571"/>
    <cellStyle name="40% - Accent6 3 6 2" xfId="572"/>
    <cellStyle name="40% - Accent6 3 6_Copy of Xl0000902.xls Don" xfId="573"/>
    <cellStyle name="40% - Accent6 3 7" xfId="574"/>
    <cellStyle name="40% - Accent6 3 7 2" xfId="575"/>
    <cellStyle name="40% - Accent6 3 7_Copy of Xl0000902.xls Don" xfId="576"/>
    <cellStyle name="40% - Accent6 3 8" xfId="577"/>
    <cellStyle name="40% - Accent6 3 8 2" xfId="578"/>
    <cellStyle name="40% - Accent6 3 8_Copy of Xl0000902.xls Don" xfId="579"/>
    <cellStyle name="40% - Accent6 3 9" xfId="580"/>
    <cellStyle name="40% - Accent6 3_Copy of Xl0000902.xls Don" xfId="581"/>
    <cellStyle name="60% - Accent1" xfId="1380" builtinId="32" customBuiltin="1"/>
    <cellStyle name="60% - Accent1 2" xfId="582"/>
    <cellStyle name="60% - Accent1 2 2" xfId="583"/>
    <cellStyle name="60% - Accent1 2 3" xfId="584"/>
    <cellStyle name="60% - Accent1 2 4" xfId="585"/>
    <cellStyle name="60% - Accent1 2 5" xfId="586"/>
    <cellStyle name="60% - Accent1 2 6" xfId="587"/>
    <cellStyle name="60% - Accent1 2 7" xfId="588"/>
    <cellStyle name="60% - Accent1 2 8" xfId="589"/>
    <cellStyle name="60% - Accent1 3" xfId="590"/>
    <cellStyle name="60% - Accent1 3 2" xfId="591"/>
    <cellStyle name="60% - Accent1 3 3" xfId="592"/>
    <cellStyle name="60% - Accent1 3 4" xfId="593"/>
    <cellStyle name="60% - Accent1 3 5" xfId="594"/>
    <cellStyle name="60% - Accent1 3 6" xfId="595"/>
    <cellStyle name="60% - Accent1 3 7" xfId="596"/>
    <cellStyle name="60% - Accent1 3 8" xfId="597"/>
    <cellStyle name="60% - Accent2" xfId="1384" builtinId="36" customBuiltin="1"/>
    <cellStyle name="60% - Accent2 2" xfId="598"/>
    <cellStyle name="60% - Accent2 2 2" xfId="599"/>
    <cellStyle name="60% - Accent2 2 3" xfId="600"/>
    <cellStyle name="60% - Accent2 2 4" xfId="601"/>
    <cellStyle name="60% - Accent2 2 5" xfId="602"/>
    <cellStyle name="60% - Accent2 2 6" xfId="603"/>
    <cellStyle name="60% - Accent2 2 7" xfId="604"/>
    <cellStyle name="60% - Accent2 2 8" xfId="605"/>
    <cellStyle name="60% - Accent2 3" xfId="606"/>
    <cellStyle name="60% - Accent2 3 2" xfId="607"/>
    <cellStyle name="60% - Accent2 3 3" xfId="608"/>
    <cellStyle name="60% - Accent2 3 4" xfId="609"/>
    <cellStyle name="60% - Accent2 3 5" xfId="610"/>
    <cellStyle name="60% - Accent2 3 6" xfId="611"/>
    <cellStyle name="60% - Accent2 3 7" xfId="612"/>
    <cellStyle name="60% - Accent2 3 8" xfId="613"/>
    <cellStyle name="60% - Accent3" xfId="1388" builtinId="40" customBuiltin="1"/>
    <cellStyle name="60% - Accent3 2" xfId="614"/>
    <cellStyle name="60% - Accent3 2 2" xfId="615"/>
    <cellStyle name="60% - Accent3 2 3" xfId="616"/>
    <cellStyle name="60% - Accent3 2 4" xfId="617"/>
    <cellStyle name="60% - Accent3 2 5" xfId="618"/>
    <cellStyle name="60% - Accent3 2 6" xfId="619"/>
    <cellStyle name="60% - Accent3 2 7" xfId="620"/>
    <cellStyle name="60% - Accent3 2 8" xfId="621"/>
    <cellStyle name="60% - Accent3 3" xfId="622"/>
    <cellStyle name="60% - Accent3 3 2" xfId="623"/>
    <cellStyle name="60% - Accent3 3 3" xfId="624"/>
    <cellStyle name="60% - Accent3 3 4" xfId="625"/>
    <cellStyle name="60% - Accent3 3 5" xfId="626"/>
    <cellStyle name="60% - Accent3 3 6" xfId="627"/>
    <cellStyle name="60% - Accent3 3 7" xfId="628"/>
    <cellStyle name="60% - Accent3 3 8" xfId="629"/>
    <cellStyle name="60% - Accent4" xfId="1392" builtinId="44" customBuiltin="1"/>
    <cellStyle name="60% - Accent4 2" xfId="630"/>
    <cellStyle name="60% - Accent4 2 2" xfId="631"/>
    <cellStyle name="60% - Accent4 2 3" xfId="632"/>
    <cellStyle name="60% - Accent4 2 4" xfId="633"/>
    <cellStyle name="60% - Accent4 2 5" xfId="634"/>
    <cellStyle name="60% - Accent4 2 6" xfId="635"/>
    <cellStyle name="60% - Accent4 2 7" xfId="636"/>
    <cellStyle name="60% - Accent4 2 8" xfId="637"/>
    <cellStyle name="60% - Accent4 3" xfId="638"/>
    <cellStyle name="60% - Accent4 3 2" xfId="639"/>
    <cellStyle name="60% - Accent4 3 3" xfId="640"/>
    <cellStyle name="60% - Accent4 3 4" xfId="641"/>
    <cellStyle name="60% - Accent4 3 5" xfId="642"/>
    <cellStyle name="60% - Accent4 3 6" xfId="643"/>
    <cellStyle name="60% - Accent4 3 7" xfId="644"/>
    <cellStyle name="60% - Accent4 3 8" xfId="645"/>
    <cellStyle name="60% - Accent5" xfId="1396" builtinId="48" customBuiltin="1"/>
    <cellStyle name="60% - Accent5 2" xfId="646"/>
    <cellStyle name="60% - Accent5 2 2" xfId="647"/>
    <cellStyle name="60% - Accent5 2 3" xfId="648"/>
    <cellStyle name="60% - Accent5 2 4" xfId="649"/>
    <cellStyle name="60% - Accent5 2 5" xfId="650"/>
    <cellStyle name="60% - Accent5 2 6" xfId="651"/>
    <cellStyle name="60% - Accent5 2 7" xfId="652"/>
    <cellStyle name="60% - Accent5 2 8" xfId="653"/>
    <cellStyle name="60% - Accent5 3" xfId="654"/>
    <cellStyle name="60% - Accent5 3 2" xfId="655"/>
    <cellStyle name="60% - Accent5 3 3" xfId="656"/>
    <cellStyle name="60% - Accent5 3 4" xfId="657"/>
    <cellStyle name="60% - Accent5 3 5" xfId="658"/>
    <cellStyle name="60% - Accent5 3 6" xfId="659"/>
    <cellStyle name="60% - Accent5 3 7" xfId="660"/>
    <cellStyle name="60% - Accent5 3 8" xfId="661"/>
    <cellStyle name="60% - Accent6" xfId="1400" builtinId="52" customBuiltin="1"/>
    <cellStyle name="60% - Accent6 2" xfId="662"/>
    <cellStyle name="60% - Accent6 2 2" xfId="663"/>
    <cellStyle name="60% - Accent6 2 3" xfId="664"/>
    <cellStyle name="60% - Accent6 2 4" xfId="665"/>
    <cellStyle name="60% - Accent6 2 5" xfId="666"/>
    <cellStyle name="60% - Accent6 2 6" xfId="667"/>
    <cellStyle name="60% - Accent6 2 7" xfId="668"/>
    <cellStyle name="60% - Accent6 2 8" xfId="669"/>
    <cellStyle name="60% - Accent6 3" xfId="670"/>
    <cellStyle name="60% - Accent6 3 2" xfId="671"/>
    <cellStyle name="60% - Accent6 3 3" xfId="672"/>
    <cellStyle name="60% - Accent6 3 4" xfId="673"/>
    <cellStyle name="60% - Accent6 3 5" xfId="674"/>
    <cellStyle name="60% - Accent6 3 6" xfId="675"/>
    <cellStyle name="60% - Accent6 3 7" xfId="676"/>
    <cellStyle name="60% - Accent6 3 8" xfId="677"/>
    <cellStyle name="Accent1" xfId="1377" builtinId="29" customBuiltin="1"/>
    <cellStyle name="Accent1 2" xfId="678"/>
    <cellStyle name="Accent1 2 2" xfId="679"/>
    <cellStyle name="Accent1 2 3" xfId="680"/>
    <cellStyle name="Accent1 2 4" xfId="681"/>
    <cellStyle name="Accent1 2 5" xfId="682"/>
    <cellStyle name="Accent1 2 6" xfId="683"/>
    <cellStyle name="Accent1 2 7" xfId="684"/>
    <cellStyle name="Accent1 2 8" xfId="685"/>
    <cellStyle name="Accent1 3" xfId="686"/>
    <cellStyle name="Accent1 3 2" xfId="687"/>
    <cellStyle name="Accent1 3 3" xfId="688"/>
    <cellStyle name="Accent1 3 4" xfId="689"/>
    <cellStyle name="Accent1 3 5" xfId="690"/>
    <cellStyle name="Accent1 3 6" xfId="691"/>
    <cellStyle name="Accent1 3 7" xfId="692"/>
    <cellStyle name="Accent1 3 8" xfId="693"/>
    <cellStyle name="Accent2" xfId="1381" builtinId="33" customBuiltin="1"/>
    <cellStyle name="Accent2 2" xfId="694"/>
    <cellStyle name="Accent2 2 2" xfId="695"/>
    <cellStyle name="Accent2 2 3" xfId="696"/>
    <cellStyle name="Accent2 2 4" xfId="697"/>
    <cellStyle name="Accent2 2 5" xfId="698"/>
    <cellStyle name="Accent2 2 6" xfId="699"/>
    <cellStyle name="Accent2 2 7" xfId="700"/>
    <cellStyle name="Accent2 2 8" xfId="701"/>
    <cellStyle name="Accent2 3" xfId="702"/>
    <cellStyle name="Accent2 3 2" xfId="703"/>
    <cellStyle name="Accent2 3 3" xfId="704"/>
    <cellStyle name="Accent2 3 4" xfId="705"/>
    <cellStyle name="Accent2 3 5" xfId="706"/>
    <cellStyle name="Accent2 3 6" xfId="707"/>
    <cellStyle name="Accent2 3 7" xfId="708"/>
    <cellStyle name="Accent2 3 8" xfId="709"/>
    <cellStyle name="Accent3" xfId="1385" builtinId="37" customBuiltin="1"/>
    <cellStyle name="Accent3 2" xfId="710"/>
    <cellStyle name="Accent3 2 2" xfId="711"/>
    <cellStyle name="Accent3 2 3" xfId="712"/>
    <cellStyle name="Accent3 2 4" xfId="713"/>
    <cellStyle name="Accent3 2 5" xfId="714"/>
    <cellStyle name="Accent3 2 6" xfId="715"/>
    <cellStyle name="Accent3 2 7" xfId="716"/>
    <cellStyle name="Accent3 2 8" xfId="717"/>
    <cellStyle name="Accent3 3" xfId="718"/>
    <cellStyle name="Accent3 3 2" xfId="719"/>
    <cellStyle name="Accent3 3 3" xfId="720"/>
    <cellStyle name="Accent3 3 4" xfId="721"/>
    <cellStyle name="Accent3 3 5" xfId="722"/>
    <cellStyle name="Accent3 3 6" xfId="723"/>
    <cellStyle name="Accent3 3 7" xfId="724"/>
    <cellStyle name="Accent3 3 8" xfId="725"/>
    <cellStyle name="Accent4" xfId="1389" builtinId="41" customBuiltin="1"/>
    <cellStyle name="Accent4 2" xfId="726"/>
    <cellStyle name="Accent4 2 2" xfId="727"/>
    <cellStyle name="Accent4 2 3" xfId="728"/>
    <cellStyle name="Accent4 2 4" xfId="729"/>
    <cellStyle name="Accent4 2 5" xfId="730"/>
    <cellStyle name="Accent4 2 6" xfId="731"/>
    <cellStyle name="Accent4 2 7" xfId="732"/>
    <cellStyle name="Accent4 2 8" xfId="733"/>
    <cellStyle name="Accent4 3" xfId="734"/>
    <cellStyle name="Accent4 3 2" xfId="735"/>
    <cellStyle name="Accent4 3 3" xfId="736"/>
    <cellStyle name="Accent4 3 4" xfId="737"/>
    <cellStyle name="Accent4 3 5" xfId="738"/>
    <cellStyle name="Accent4 3 6" xfId="739"/>
    <cellStyle name="Accent4 3 7" xfId="740"/>
    <cellStyle name="Accent4 3 8" xfId="741"/>
    <cellStyle name="Accent5" xfId="1393" builtinId="45" customBuiltin="1"/>
    <cellStyle name="Accent5 2" xfId="742"/>
    <cellStyle name="Accent5 2 2" xfId="743"/>
    <cellStyle name="Accent5 2 3" xfId="744"/>
    <cellStyle name="Accent5 2 4" xfId="745"/>
    <cellStyle name="Accent5 2 5" xfId="746"/>
    <cellStyle name="Accent5 2 6" xfId="747"/>
    <cellStyle name="Accent5 2 7" xfId="748"/>
    <cellStyle name="Accent5 2 8" xfId="749"/>
    <cellStyle name="Accent5 3" xfId="750"/>
    <cellStyle name="Accent5 3 2" xfId="751"/>
    <cellStyle name="Accent5 3 3" xfId="752"/>
    <cellStyle name="Accent5 3 4" xfId="753"/>
    <cellStyle name="Accent5 3 5" xfId="754"/>
    <cellStyle name="Accent5 3 6" xfId="755"/>
    <cellStyle name="Accent5 3 7" xfId="756"/>
    <cellStyle name="Accent5 3 8" xfId="757"/>
    <cellStyle name="Accent6" xfId="1397" builtinId="49" customBuiltin="1"/>
    <cellStyle name="Accent6 2" xfId="758"/>
    <cellStyle name="Accent6 2 2" xfId="759"/>
    <cellStyle name="Accent6 2 3" xfId="760"/>
    <cellStyle name="Accent6 2 4" xfId="761"/>
    <cellStyle name="Accent6 2 5" xfId="762"/>
    <cellStyle name="Accent6 2 6" xfId="763"/>
    <cellStyle name="Accent6 2 7" xfId="764"/>
    <cellStyle name="Accent6 2 8" xfId="765"/>
    <cellStyle name="Accent6 3" xfId="766"/>
    <cellStyle name="Accent6 3 2" xfId="767"/>
    <cellStyle name="Accent6 3 3" xfId="768"/>
    <cellStyle name="Accent6 3 4" xfId="769"/>
    <cellStyle name="Accent6 3 5" xfId="770"/>
    <cellStyle name="Accent6 3 6" xfId="771"/>
    <cellStyle name="Accent6 3 7" xfId="772"/>
    <cellStyle name="Accent6 3 8" xfId="773"/>
    <cellStyle name="Bad" xfId="1366" builtinId="27" customBuiltin="1"/>
    <cellStyle name="Bad 2" xfId="774"/>
    <cellStyle name="Bad 2 2" xfId="775"/>
    <cellStyle name="Bad 2 3" xfId="776"/>
    <cellStyle name="Bad 2 4" xfId="777"/>
    <cellStyle name="Bad 2 5" xfId="778"/>
    <cellStyle name="Bad 2 6" xfId="779"/>
    <cellStyle name="Bad 2 7" xfId="780"/>
    <cellStyle name="Bad 2 8" xfId="781"/>
    <cellStyle name="Bad 3" xfId="782"/>
    <cellStyle name="Bad 3 2" xfId="783"/>
    <cellStyle name="Bad 3 3" xfId="784"/>
    <cellStyle name="Bad 3 4" xfId="785"/>
    <cellStyle name="Bad 3 5" xfId="786"/>
    <cellStyle name="Bad 3 6" xfId="787"/>
    <cellStyle name="Bad 3 7" xfId="788"/>
    <cellStyle name="Bad 3 8" xfId="789"/>
    <cellStyle name="Calculation" xfId="1370" builtinId="22" customBuiltin="1"/>
    <cellStyle name="Calculation 2" xfId="790"/>
    <cellStyle name="Calculation 2 2" xfId="791"/>
    <cellStyle name="Calculation 2 3" xfId="792"/>
    <cellStyle name="Calculation 2 4" xfId="793"/>
    <cellStyle name="Calculation 2 5" xfId="794"/>
    <cellStyle name="Calculation 2 6" xfId="795"/>
    <cellStyle name="Calculation 2 7" xfId="796"/>
    <cellStyle name="Calculation 2 8" xfId="797"/>
    <cellStyle name="Calculation 3" xfId="798"/>
    <cellStyle name="Calculation 3 2" xfId="799"/>
    <cellStyle name="Calculation 3 3" xfId="800"/>
    <cellStyle name="Calculation 3 4" xfId="801"/>
    <cellStyle name="Calculation 3 5" xfId="802"/>
    <cellStyle name="Calculation 3 6" xfId="803"/>
    <cellStyle name="Calculation 3 7" xfId="804"/>
    <cellStyle name="Calculation 3 8" xfId="805"/>
    <cellStyle name="Check Cell" xfId="1372" builtinId="23" customBuiltin="1"/>
    <cellStyle name="Check Cell 2" xfId="806"/>
    <cellStyle name="Check Cell 2 2" xfId="807"/>
    <cellStyle name="Check Cell 2 3" xfId="808"/>
    <cellStyle name="Check Cell 2 4" xfId="809"/>
    <cellStyle name="Check Cell 2 5" xfId="810"/>
    <cellStyle name="Check Cell 2 6" xfId="811"/>
    <cellStyle name="Check Cell 2 7" xfId="812"/>
    <cellStyle name="Check Cell 2 8" xfId="813"/>
    <cellStyle name="Check Cell 3" xfId="814"/>
    <cellStyle name="Check Cell 3 2" xfId="815"/>
    <cellStyle name="Check Cell 3 3" xfId="816"/>
    <cellStyle name="Check Cell 3 4" xfId="817"/>
    <cellStyle name="Check Cell 3 5" xfId="818"/>
    <cellStyle name="Check Cell 3 6" xfId="819"/>
    <cellStyle name="Check Cell 3 7" xfId="820"/>
    <cellStyle name="Check Cell 3 8" xfId="821"/>
    <cellStyle name="Comma" xfId="1" builtinId="3"/>
    <cellStyle name="Comma 10" xfId="822"/>
    <cellStyle name="Comma 10 2" xfId="1333"/>
    <cellStyle name="Comma 11" xfId="1309"/>
    <cellStyle name="Comma 12" xfId="1310"/>
    <cellStyle name="Comma 13" xfId="1311"/>
    <cellStyle name="Comma 13 2" xfId="1312"/>
    <cellStyle name="Comma 14" xfId="1313"/>
    <cellStyle name="Comma 15" xfId="1314"/>
    <cellStyle name="Comma 2" xfId="823"/>
    <cellStyle name="Comma 2 10" xfId="824"/>
    <cellStyle name="Comma 2 11" xfId="825"/>
    <cellStyle name="Comma 2 11 2" xfId="1409"/>
    <cellStyle name="Comma 2 11 3" xfId="1402"/>
    <cellStyle name="Comma 2 12" xfId="1410"/>
    <cellStyle name="Comma 2 13" xfId="1421"/>
    <cellStyle name="Comma 2 14" xfId="1422"/>
    <cellStyle name="Comma 2 15" xfId="1423"/>
    <cellStyle name="Comma 2 16" xfId="1412"/>
    <cellStyle name="Comma 2 17" xfId="1413"/>
    <cellStyle name="Comma 2 18" xfId="1414"/>
    <cellStyle name="Comma 2 19" xfId="1420"/>
    <cellStyle name="Comma 2 2" xfId="826"/>
    <cellStyle name="Comma 2 2 2" xfId="1417"/>
    <cellStyle name="Comma 2 2 2 2" xfId="1424"/>
    <cellStyle name="Comma 2 2 2 3" xfId="1425"/>
    <cellStyle name="Comma 2 2 2 4" xfId="1426"/>
    <cellStyle name="Comma 2 2 2 5" xfId="1427"/>
    <cellStyle name="Comma 2 2 3" xfId="1428"/>
    <cellStyle name="Comma 2 2 4" xfId="1429"/>
    <cellStyle name="Comma 2 2 5" xfId="1430"/>
    <cellStyle name="Comma 2 20" xfId="1404"/>
    <cellStyle name="Comma 2 21" xfId="1416"/>
    <cellStyle name="Comma 2 22" xfId="1415"/>
    <cellStyle name="Comma 2 23" xfId="1411"/>
    <cellStyle name="Comma 2 3" xfId="827"/>
    <cellStyle name="Comma 2 3 2" xfId="1418"/>
    <cellStyle name="Comma 2 4" xfId="828"/>
    <cellStyle name="Comma 2 4 2" xfId="1419"/>
    <cellStyle name="Comma 2 5" xfId="829"/>
    <cellStyle name="Comma 2 6" xfId="830"/>
    <cellStyle name="Comma 2 6 2" xfId="1405"/>
    <cellStyle name="Comma 2 7" xfId="831"/>
    <cellStyle name="Comma 2 7 2" xfId="1408"/>
    <cellStyle name="Comma 2 8" xfId="832"/>
    <cellStyle name="Comma 2 8 2" xfId="1406"/>
    <cellStyle name="Comma 2 9" xfId="833"/>
    <cellStyle name="Comma 2 9 2" xfId="1407"/>
    <cellStyle name="Comma 2_FS" xfId="834"/>
    <cellStyle name="Comma 3" xfId="835"/>
    <cellStyle name="Comma 3 2" xfId="836"/>
    <cellStyle name="Comma 3 2 2" xfId="837"/>
    <cellStyle name="Comma 3 3" xfId="838"/>
    <cellStyle name="Comma 3 4" xfId="1315"/>
    <cellStyle name="Comma 3 5" xfId="1316"/>
    <cellStyle name="Comma 4" xfId="839"/>
    <cellStyle name="Comma 4 2" xfId="840"/>
    <cellStyle name="Comma 4 3" xfId="1403"/>
    <cellStyle name="Comma 5" xfId="841"/>
    <cellStyle name="Comma 5 2" xfId="842"/>
    <cellStyle name="Comma 5 2 2" xfId="843"/>
    <cellStyle name="Comma 5 2 2 2" xfId="844"/>
    <cellStyle name="Comma 5 2 2 3" xfId="1335"/>
    <cellStyle name="Comma 5 2 3" xfId="845"/>
    <cellStyle name="Comma 5 2 4" xfId="1334"/>
    <cellStyle name="Comma 6" xfId="846"/>
    <cellStyle name="Comma 6 2" xfId="847"/>
    <cellStyle name="Comma 6 2 2" xfId="848"/>
    <cellStyle name="Comma 6 2 3" xfId="1337"/>
    <cellStyle name="Comma 6 3" xfId="849"/>
    <cellStyle name="Comma 6 4" xfId="1336"/>
    <cellStyle name="Comma 7" xfId="850"/>
    <cellStyle name="Comma 7 2" xfId="851"/>
    <cellStyle name="Comma 7 3" xfId="852"/>
    <cellStyle name="Comma 7 3 2" xfId="853"/>
    <cellStyle name="Comma 7 3 3" xfId="1339"/>
    <cellStyle name="Comma 7 4" xfId="854"/>
    <cellStyle name="Comma 7 5" xfId="1338"/>
    <cellStyle name="Comma 8" xfId="855"/>
    <cellStyle name="Comma 9" xfId="856"/>
    <cellStyle name="Comma 9 2" xfId="857"/>
    <cellStyle name="Currency 2" xfId="858"/>
    <cellStyle name="Currency 2 2" xfId="859"/>
    <cellStyle name="Currency 2 2 2" xfId="860"/>
    <cellStyle name="Currency 2 2 3" xfId="861"/>
    <cellStyle name="Currency 2 2 4" xfId="862"/>
    <cellStyle name="Currency 2 3" xfId="863"/>
    <cellStyle name="Currency 2 4" xfId="864"/>
    <cellStyle name="Currency 3" xfId="865"/>
    <cellStyle name="Currency 3 2" xfId="866"/>
    <cellStyle name="Currency 3 2 2" xfId="867"/>
    <cellStyle name="Currency 3 3" xfId="868"/>
    <cellStyle name="Currency 4" xfId="869"/>
    <cellStyle name="Currency 4 2" xfId="870"/>
    <cellStyle name="Currency 4 2 2" xfId="871"/>
    <cellStyle name="Currency 4 3" xfId="872"/>
    <cellStyle name="Currency 4 3 2" xfId="873"/>
    <cellStyle name="Currency 4 3 3" xfId="1341"/>
    <cellStyle name="Currency 4 4" xfId="874"/>
    <cellStyle name="Currency 4 5" xfId="1340"/>
    <cellStyle name="Currency 5" xfId="875"/>
    <cellStyle name="Currency 5 2" xfId="876"/>
    <cellStyle name="Currency 5 2 2" xfId="877"/>
    <cellStyle name="Currency 5 2 3" xfId="1343"/>
    <cellStyle name="Currency 5 3" xfId="878"/>
    <cellStyle name="Currency 5 4" xfId="1342"/>
    <cellStyle name="Currency 6" xfId="879"/>
    <cellStyle name="Currency 6 2" xfId="880"/>
    <cellStyle name="Currency 6 2 2" xfId="881"/>
    <cellStyle name="Currency 6 2 3" xfId="1345"/>
    <cellStyle name="Currency 6 3" xfId="882"/>
    <cellStyle name="Currency 6 4" xfId="1344"/>
    <cellStyle name="Currency 7" xfId="883"/>
    <cellStyle name="Currency 7 2" xfId="884"/>
    <cellStyle name="Currency 7 2 2" xfId="885"/>
    <cellStyle name="Currency 7 2 3" xfId="1347"/>
    <cellStyle name="Currency 7 3" xfId="886"/>
    <cellStyle name="Currency 7 4" xfId="1346"/>
    <cellStyle name="Currency 8" xfId="1308"/>
    <cellStyle name="Currency 8 2" xfId="1348"/>
    <cellStyle name="Euro" xfId="1317"/>
    <cellStyle name="Excel Built-in Excel Built-in Excel Built-in Excel Built-in Normal" xfId="1318"/>
    <cellStyle name="Excel Built-in Normal" xfId="1319"/>
    <cellStyle name="Explanatory Text" xfId="1375" builtinId="53" customBuiltin="1"/>
    <cellStyle name="Explanatory Text 2" xfId="887"/>
    <cellStyle name="Explanatory Text 2 2" xfId="888"/>
    <cellStyle name="Explanatory Text 2 3" xfId="889"/>
    <cellStyle name="Explanatory Text 2 4" xfId="890"/>
    <cellStyle name="Explanatory Text 2 5" xfId="891"/>
    <cellStyle name="Explanatory Text 2 6" xfId="892"/>
    <cellStyle name="Explanatory Text 2 7" xfId="893"/>
    <cellStyle name="Explanatory Text 2 8" xfId="894"/>
    <cellStyle name="Explanatory Text 3" xfId="895"/>
    <cellStyle name="Explanatory Text 3 2" xfId="896"/>
    <cellStyle name="Explanatory Text 3 3" xfId="897"/>
    <cellStyle name="Explanatory Text 3 4" xfId="898"/>
    <cellStyle name="Explanatory Text 3 5" xfId="899"/>
    <cellStyle name="Explanatory Text 3 6" xfId="900"/>
    <cellStyle name="Explanatory Text 3 7" xfId="901"/>
    <cellStyle name="Explanatory Text 3 8" xfId="902"/>
    <cellStyle name="Good" xfId="1365" builtinId="26" customBuiltin="1"/>
    <cellStyle name="Good 2" xfId="903"/>
    <cellStyle name="Good 2 2" xfId="904"/>
    <cellStyle name="Good 2 3" xfId="905"/>
    <cellStyle name="Good 2 4" xfId="906"/>
    <cellStyle name="Good 2 5" xfId="907"/>
    <cellStyle name="Good 2 6" xfId="908"/>
    <cellStyle name="Good 2 7" xfId="909"/>
    <cellStyle name="Good 2 8" xfId="910"/>
    <cellStyle name="Good 3" xfId="911"/>
    <cellStyle name="Good 3 2" xfId="912"/>
    <cellStyle name="Good 3 3" xfId="913"/>
    <cellStyle name="Good 3 4" xfId="914"/>
    <cellStyle name="Good 3 5" xfId="915"/>
    <cellStyle name="Good 3 6" xfId="916"/>
    <cellStyle name="Good 3 7" xfId="917"/>
    <cellStyle name="Good 3 8" xfId="918"/>
    <cellStyle name="Heading 1" xfId="1361" builtinId="16" customBuiltin="1"/>
    <cellStyle name="Heading 1 2" xfId="919"/>
    <cellStyle name="Heading 1 2 2" xfId="920"/>
    <cellStyle name="Heading 1 2 3" xfId="921"/>
    <cellStyle name="Heading 1 2 4" xfId="922"/>
    <cellStyle name="Heading 1 2 5" xfId="923"/>
    <cellStyle name="Heading 1 2 6" xfId="924"/>
    <cellStyle name="Heading 1 2 7" xfId="925"/>
    <cellStyle name="Heading 1 2 8" xfId="926"/>
    <cellStyle name="Heading 1 3" xfId="927"/>
    <cellStyle name="Heading 1 3 2" xfId="928"/>
    <cellStyle name="Heading 1 3 3" xfId="929"/>
    <cellStyle name="Heading 1 3 4" xfId="930"/>
    <cellStyle name="Heading 1 3 5" xfId="931"/>
    <cellStyle name="Heading 1 3 6" xfId="932"/>
    <cellStyle name="Heading 1 3 7" xfId="933"/>
    <cellStyle name="Heading 1 3 8" xfId="934"/>
    <cellStyle name="Heading 2" xfId="1362" builtinId="17" customBuiltin="1"/>
    <cellStyle name="Heading 2 2" xfId="935"/>
    <cellStyle name="Heading 2 2 2" xfId="936"/>
    <cellStyle name="Heading 2 2 3" xfId="937"/>
    <cellStyle name="Heading 2 2 4" xfId="938"/>
    <cellStyle name="Heading 2 2 5" xfId="939"/>
    <cellStyle name="Heading 2 2 6" xfId="940"/>
    <cellStyle name="Heading 2 2 7" xfId="941"/>
    <cellStyle name="Heading 2 2 8" xfId="942"/>
    <cellStyle name="Heading 2 3" xfId="943"/>
    <cellStyle name="Heading 2 3 2" xfId="944"/>
    <cellStyle name="Heading 2 3 3" xfId="945"/>
    <cellStyle name="Heading 2 3 4" xfId="946"/>
    <cellStyle name="Heading 2 3 5" xfId="947"/>
    <cellStyle name="Heading 2 3 6" xfId="948"/>
    <cellStyle name="Heading 2 3 7" xfId="949"/>
    <cellStyle name="Heading 2 3 8" xfId="950"/>
    <cellStyle name="Heading 3" xfId="1363" builtinId="18" customBuiltin="1"/>
    <cellStyle name="Heading 3 2" xfId="951"/>
    <cellStyle name="Heading 3 2 2" xfId="952"/>
    <cellStyle name="Heading 3 2 3" xfId="953"/>
    <cellStyle name="Heading 3 2 4" xfId="954"/>
    <cellStyle name="Heading 3 2 5" xfId="955"/>
    <cellStyle name="Heading 3 2 6" xfId="956"/>
    <cellStyle name="Heading 3 2 7" xfId="957"/>
    <cellStyle name="Heading 3 2 8" xfId="958"/>
    <cellStyle name="Heading 3 3" xfId="959"/>
    <cellStyle name="Heading 3 3 2" xfId="960"/>
    <cellStyle name="Heading 3 3 3" xfId="961"/>
    <cellStyle name="Heading 3 3 4" xfId="962"/>
    <cellStyle name="Heading 3 3 5" xfId="963"/>
    <cellStyle name="Heading 3 3 6" xfId="964"/>
    <cellStyle name="Heading 3 3 7" xfId="965"/>
    <cellStyle name="Heading 3 3 8" xfId="966"/>
    <cellStyle name="Heading 4" xfId="1364" builtinId="19" customBuiltin="1"/>
    <cellStyle name="Heading 4 2" xfId="967"/>
    <cellStyle name="Heading 4 2 2" xfId="968"/>
    <cellStyle name="Heading 4 2 3" xfId="969"/>
    <cellStyle name="Heading 4 2 4" xfId="970"/>
    <cellStyle name="Heading 4 2 5" xfId="971"/>
    <cellStyle name="Heading 4 2 6" xfId="972"/>
    <cellStyle name="Heading 4 2 7" xfId="973"/>
    <cellStyle name="Heading 4 2 8" xfId="974"/>
    <cellStyle name="Heading 4 3" xfId="975"/>
    <cellStyle name="Heading 4 3 2" xfId="976"/>
    <cellStyle name="Heading 4 3 3" xfId="977"/>
    <cellStyle name="Heading 4 3 4" xfId="978"/>
    <cellStyle name="Heading 4 3 5" xfId="979"/>
    <cellStyle name="Heading 4 3 6" xfId="980"/>
    <cellStyle name="Heading 4 3 7" xfId="981"/>
    <cellStyle name="Heading 4 3 8" xfId="982"/>
    <cellStyle name="Hyperlink 2" xfId="983"/>
    <cellStyle name="Input" xfId="1368" builtinId="20" customBuiltin="1"/>
    <cellStyle name="Input 2" xfId="984"/>
    <cellStyle name="Input 2 2" xfId="985"/>
    <cellStyle name="Input 2 3" xfId="986"/>
    <cellStyle name="Input 2 4" xfId="987"/>
    <cellStyle name="Input 2 5" xfId="988"/>
    <cellStyle name="Input 2 6" xfId="989"/>
    <cellStyle name="Input 2 7" xfId="990"/>
    <cellStyle name="Input 2 8" xfId="991"/>
    <cellStyle name="Input 3" xfId="992"/>
    <cellStyle name="Input 3 2" xfId="993"/>
    <cellStyle name="Input 3 3" xfId="994"/>
    <cellStyle name="Input 3 4" xfId="995"/>
    <cellStyle name="Input 3 5" xfId="996"/>
    <cellStyle name="Input 3 6" xfId="997"/>
    <cellStyle name="Input 3 7" xfId="998"/>
    <cellStyle name="Input 3 8" xfId="999"/>
    <cellStyle name="Linked Cell" xfId="1371" builtinId="24" customBuiltin="1"/>
    <cellStyle name="Linked Cell 2" xfId="1000"/>
    <cellStyle name="Linked Cell 2 2" xfId="1001"/>
    <cellStyle name="Linked Cell 2 3" xfId="1002"/>
    <cellStyle name="Linked Cell 2 4" xfId="1003"/>
    <cellStyle name="Linked Cell 2 5" xfId="1004"/>
    <cellStyle name="Linked Cell 2 6" xfId="1005"/>
    <cellStyle name="Linked Cell 2 7" xfId="1006"/>
    <cellStyle name="Linked Cell 2 8" xfId="1007"/>
    <cellStyle name="Linked Cell 3" xfId="1008"/>
    <cellStyle name="Linked Cell 3 2" xfId="1009"/>
    <cellStyle name="Linked Cell 3 3" xfId="1010"/>
    <cellStyle name="Linked Cell 3 4" xfId="1011"/>
    <cellStyle name="Linked Cell 3 5" xfId="1012"/>
    <cellStyle name="Linked Cell 3 6" xfId="1013"/>
    <cellStyle name="Linked Cell 3 7" xfId="1014"/>
    <cellStyle name="Linked Cell 3 8" xfId="1015"/>
    <cellStyle name="Neutral" xfId="1367" builtinId="28" customBuiltin="1"/>
    <cellStyle name="Neutral 2" xfId="1016"/>
    <cellStyle name="Neutral 2 2" xfId="1017"/>
    <cellStyle name="Neutral 2 3" xfId="1018"/>
    <cellStyle name="Neutral 2 4" xfId="1019"/>
    <cellStyle name="Neutral 2 5" xfId="1020"/>
    <cellStyle name="Neutral 2 6" xfId="1021"/>
    <cellStyle name="Neutral 2 7" xfId="1022"/>
    <cellStyle name="Neutral 2 8" xfId="1023"/>
    <cellStyle name="Neutral 3" xfId="1024"/>
    <cellStyle name="Neutral 3 2" xfId="1025"/>
    <cellStyle name="Neutral 3 3" xfId="1026"/>
    <cellStyle name="Neutral 3 4" xfId="1027"/>
    <cellStyle name="Neutral 3 5" xfId="1028"/>
    <cellStyle name="Neutral 3 6" xfId="1029"/>
    <cellStyle name="Neutral 3 7" xfId="1030"/>
    <cellStyle name="Neutral 3 8" xfId="1031"/>
    <cellStyle name="Normal" xfId="0" builtinId="0"/>
    <cellStyle name="Normal 10" xfId="1032"/>
    <cellStyle name="Normal 10 2" xfId="1320"/>
    <cellStyle name="Normal 11" xfId="1033"/>
    <cellStyle name="Normal 12" xfId="1034"/>
    <cellStyle name="Normal 13" xfId="1035"/>
    <cellStyle name="Normal 13 2" xfId="1036"/>
    <cellStyle name="Normal 13 2 2" xfId="1037"/>
    <cellStyle name="Normal 13 2 3" xfId="1038"/>
    <cellStyle name="Normal 13 2_Copy of Xl0000902.xls Don" xfId="1039"/>
    <cellStyle name="Normal 13 3" xfId="1401"/>
    <cellStyle name="Normal 13_Copy of Xl0000902.xls Don" xfId="1040"/>
    <cellStyle name="Normal 14" xfId="1041"/>
    <cellStyle name="Normal 15" xfId="1042"/>
    <cellStyle name="Normal 16" xfId="1043"/>
    <cellStyle name="Normal 17" xfId="1044"/>
    <cellStyle name="Normal 18" xfId="1045"/>
    <cellStyle name="Normal 19" xfId="1046"/>
    <cellStyle name="Normal 2" xfId="1047"/>
    <cellStyle name="Normal 2 10" xfId="1431"/>
    <cellStyle name="Normal 2 11" xfId="1432"/>
    <cellStyle name="Normal 2 12" xfId="1433"/>
    <cellStyle name="Normal 2 13" xfId="1434"/>
    <cellStyle name="Normal 2 14" xfId="1435"/>
    <cellStyle name="Normal 2 15" xfId="1436"/>
    <cellStyle name="Normal 2 16" xfId="1437"/>
    <cellStyle name="Normal 2 17" xfId="1438"/>
    <cellStyle name="Normal 2 18" xfId="1439"/>
    <cellStyle name="Normal 2 19" xfId="1440"/>
    <cellStyle name="Normal 2 2" xfId="1048"/>
    <cellStyle name="Normal 2 2 2" xfId="1049"/>
    <cellStyle name="Normal 2 2 2 2" xfId="1050"/>
    <cellStyle name="Normal 2 2 2_Copy of Xl0000902.xls Don" xfId="1051"/>
    <cellStyle name="Normal 2 2 3" xfId="1052"/>
    <cellStyle name="Normal 2 2 3 2" xfId="1053"/>
    <cellStyle name="Normal 2 2 3_Copy of Xl0000902.xls Don" xfId="1054"/>
    <cellStyle name="Normal 2 2 4" xfId="1055"/>
    <cellStyle name="Normal 2 2 4 2" xfId="1056"/>
    <cellStyle name="Normal 2 2 4_Copy of Xl0000902.xls Don" xfId="1057"/>
    <cellStyle name="Normal 2 2 5" xfId="1058"/>
    <cellStyle name="Normal 2 2 6" xfId="1059"/>
    <cellStyle name="Normal 2 2 7" xfId="1060"/>
    <cellStyle name="Normal 2 2_FS" xfId="1061"/>
    <cellStyle name="Normal 2 20" xfId="1441"/>
    <cellStyle name="Normal 2 21" xfId="1442"/>
    <cellStyle name="Normal 2 22" xfId="1443"/>
    <cellStyle name="Normal 2 23" xfId="1444"/>
    <cellStyle name="Normal 2 3" xfId="1062"/>
    <cellStyle name="Normal 2 3 2" xfId="1063"/>
    <cellStyle name="Normal 2 3_Copy of Xl0000902.xls Don" xfId="1064"/>
    <cellStyle name="Normal 2 4" xfId="1065"/>
    <cellStyle name="Normal 2 5" xfId="1066"/>
    <cellStyle name="Normal 2 6" xfId="1067"/>
    <cellStyle name="Normal 2 7" xfId="1068"/>
    <cellStyle name="Normal 2 8" xfId="1321"/>
    <cellStyle name="Normal 2 9" xfId="1445"/>
    <cellStyle name="Normal 20" xfId="1069"/>
    <cellStyle name="Normal 20 2" xfId="1070"/>
    <cellStyle name="Normal 20_Copy of Xl0000902.xls Don" xfId="1071"/>
    <cellStyle name="Normal 21" xfId="1072"/>
    <cellStyle name="Normal 21 2" xfId="1073"/>
    <cellStyle name="Normal 21_Copy of Xl0000902.xls Don" xfId="1074"/>
    <cellStyle name="Normal 22" xfId="1075"/>
    <cellStyle name="Normal 22 2" xfId="1076"/>
    <cellStyle name="Normal 22_Copy of Xl0000902.xls Don" xfId="1077"/>
    <cellStyle name="Normal 23" xfId="1078"/>
    <cellStyle name="Normal 24" xfId="1079"/>
    <cellStyle name="Normal 25" xfId="1080"/>
    <cellStyle name="Normal 25 2" xfId="4"/>
    <cellStyle name="Normal 25_FS" xfId="1081"/>
    <cellStyle name="Normal 26" xfId="1082"/>
    <cellStyle name="Normal 26 2" xfId="1083"/>
    <cellStyle name="Normal 26 3" xfId="1084"/>
    <cellStyle name="Normal 26 4" xfId="1322"/>
    <cellStyle name="Normal 26_Copy of Xl0000902.xls Don" xfId="1085"/>
    <cellStyle name="Normal 27" xfId="1086"/>
    <cellStyle name="Normal 27 2" xfId="1323"/>
    <cellStyle name="Normal 27 3" xfId="1324"/>
    <cellStyle name="Normal 28" xfId="1087"/>
    <cellStyle name="Normal 29" xfId="1088"/>
    <cellStyle name="Normal 3" xfId="1089"/>
    <cellStyle name="Normal 3 10" xfId="1090"/>
    <cellStyle name="Normal 3 11" xfId="1091"/>
    <cellStyle name="Normal 3 12" xfId="1325"/>
    <cellStyle name="Normal 3 2" xfId="1092"/>
    <cellStyle name="Normal 3 3" xfId="1093"/>
    <cellStyle name="Normal 3 4" xfId="1094"/>
    <cellStyle name="Normal 3 5" xfId="1095"/>
    <cellStyle name="Normal 3 6" xfId="1096"/>
    <cellStyle name="Normal 3 7" xfId="1097"/>
    <cellStyle name="Normal 3 8" xfId="1098"/>
    <cellStyle name="Normal 3 9" xfId="1099"/>
    <cellStyle name="Normal 3 9 2" xfId="1100"/>
    <cellStyle name="Normal 3 9 2 2" xfId="1101"/>
    <cellStyle name="Normal 3 9 2 3" xfId="1102"/>
    <cellStyle name="Normal 3 9 2_Copy of Xl0000902.xls Don" xfId="1103"/>
    <cellStyle name="Normal 3 9_Copy of Xl0000902.xls Don" xfId="1104"/>
    <cellStyle name="Normal 3_Copy of Xl0000902.xls Don" xfId="1105"/>
    <cellStyle name="Normal 30" xfId="5"/>
    <cellStyle name="Normal 30 2" xfId="1306"/>
    <cellStyle name="Normal 30 2 2" xfId="1349"/>
    <cellStyle name="Normal 31" xfId="3"/>
    <cellStyle name="Normal 31 2" xfId="1307"/>
    <cellStyle name="Normal 32" xfId="1326"/>
    <cellStyle name="Normal 32 2" xfId="1327"/>
    <cellStyle name="Normal 33" xfId="1328"/>
    <cellStyle name="Normal 34" xfId="1329"/>
    <cellStyle name="Normal 35" xfId="1330"/>
    <cellStyle name="Normal 36" xfId="1332"/>
    <cellStyle name="Normal 37" xfId="1357"/>
    <cellStyle name="Normal 38" xfId="1358"/>
    <cellStyle name="Normal 39" xfId="1359"/>
    <cellStyle name="Normal 4" xfId="1106"/>
    <cellStyle name="Normal 4 10" xfId="1107"/>
    <cellStyle name="Normal 4 10 2" xfId="1108"/>
    <cellStyle name="Normal 4 10_Copy of Xl0000902.xls Don" xfId="1109"/>
    <cellStyle name="Normal 4 11" xfId="1110"/>
    <cellStyle name="Normal 4 11 2" xfId="1111"/>
    <cellStyle name="Normal 4 11_Copy of Xl0000902.xls Don" xfId="1112"/>
    <cellStyle name="Normal 4 12" xfId="1113"/>
    <cellStyle name="Normal 4 2" xfId="1114"/>
    <cellStyle name="Normal 4 3" xfId="1115"/>
    <cellStyle name="Normal 4 4" xfId="1116"/>
    <cellStyle name="Normal 4 5" xfId="1117"/>
    <cellStyle name="Normal 4 6" xfId="1118"/>
    <cellStyle name="Normal 4 7" xfId="1119"/>
    <cellStyle name="Normal 4 7 2" xfId="1120"/>
    <cellStyle name="Normal 4 7 2 2" xfId="1121"/>
    <cellStyle name="Normal 4 7 2_Copy of Xl0000902.xls Don" xfId="1122"/>
    <cellStyle name="Normal 4 7 3" xfId="1123"/>
    <cellStyle name="Normal 4 7_Copy of Xl0000902.xls Don" xfId="1124"/>
    <cellStyle name="Normal 4 8" xfId="1125"/>
    <cellStyle name="Normal 4 8 2" xfId="1126"/>
    <cellStyle name="Normal 4 8 2 2" xfId="1127"/>
    <cellStyle name="Normal 4 8 2_Copy of Xl0000902.xls Don" xfId="1128"/>
    <cellStyle name="Normal 4 8 3" xfId="1129"/>
    <cellStyle name="Normal 4 8_Copy of Xl0000902.xls Don" xfId="1130"/>
    <cellStyle name="Normal 4 9" xfId="1131"/>
    <cellStyle name="Normal 4 9 2" xfId="1132"/>
    <cellStyle name="Normal 4 9 2 2" xfId="1133"/>
    <cellStyle name="Normal 4 9 2_Copy of Xl0000902.xls Don" xfId="1134"/>
    <cellStyle name="Normal 4 9 3" xfId="1135"/>
    <cellStyle name="Normal 4 9_Copy of Xl0000902.xls Don" xfId="1136"/>
    <cellStyle name="Normal 40" xfId="1446"/>
    <cellStyle name="Normal 5" xfId="1137"/>
    <cellStyle name="Normal 5 2" xfId="1138"/>
    <cellStyle name="Normal 5 3" xfId="1139"/>
    <cellStyle name="Normal 5 4" xfId="1140"/>
    <cellStyle name="Normal 5 5" xfId="1141"/>
    <cellStyle name="Normal 5 6" xfId="1142"/>
    <cellStyle name="Normal 5 7" xfId="1143"/>
    <cellStyle name="Normal 6" xfId="1144"/>
    <cellStyle name="Normal 6 2" xfId="1145"/>
    <cellStyle name="Normal 6 2 2" xfId="1146"/>
    <cellStyle name="Normal 6 2_Copy of Xl0000902.xls Don" xfId="1147"/>
    <cellStyle name="Normal 6 3" xfId="1148"/>
    <cellStyle name="Normal 6 3 2" xfId="1149"/>
    <cellStyle name="Normal 6 3_Copy of Xl0000902.xls Don" xfId="1150"/>
    <cellStyle name="Normal 6 4" xfId="1151"/>
    <cellStyle name="Normal 6 4 2" xfId="1152"/>
    <cellStyle name="Normal 6 4_Copy of Xl0000902.xls Don" xfId="1153"/>
    <cellStyle name="Normal 6 5" xfId="1154"/>
    <cellStyle name="Normal 6_Copy of Xl0000902.xls Don" xfId="1155"/>
    <cellStyle name="Normal 7" xfId="1156"/>
    <cellStyle name="Normal 7 2" xfId="1157"/>
    <cellStyle name="Normal 7 2 2" xfId="1158"/>
    <cellStyle name="Normal 7 2 2 2" xfId="1159"/>
    <cellStyle name="Normal 7 2 2_Copy of Xl0000902.xls Don" xfId="1160"/>
    <cellStyle name="Normal 7 2 3" xfId="1161"/>
    <cellStyle name="Normal 7 2_Copy of Xl0000902.xls Don" xfId="1162"/>
    <cellStyle name="Normal 7 3" xfId="1163"/>
    <cellStyle name="Normal 7 3 2" xfId="1164"/>
    <cellStyle name="Normal 7 3 2 2" xfId="1165"/>
    <cellStyle name="Normal 7 3 2_Copy of Xl0000902.xls Don" xfId="1166"/>
    <cellStyle name="Normal 7 3 3" xfId="1167"/>
    <cellStyle name="Normal 7 3_Copy of Xl0000902.xls Don" xfId="1168"/>
    <cellStyle name="Normal 7 4" xfId="1169"/>
    <cellStyle name="Normal 7 4 2" xfId="1170"/>
    <cellStyle name="Normal 7 4_Copy of Xl0000902.xls Don" xfId="1171"/>
    <cellStyle name="Normal 7 5" xfId="1172"/>
    <cellStyle name="Normal 7 5 2" xfId="1173"/>
    <cellStyle name="Normal 7 5_Copy of Xl0000902.xls Don" xfId="1174"/>
    <cellStyle name="Normal 7 6" xfId="1175"/>
    <cellStyle name="Normal 7 7" xfId="1176"/>
    <cellStyle name="Normal 7_Copy of Xl0000902.xls Don" xfId="1177"/>
    <cellStyle name="Normal 8" xfId="1178"/>
    <cellStyle name="Normal 9" xfId="1179"/>
    <cellStyle name="Note" xfId="1374" builtinId="10" customBuiltin="1"/>
    <cellStyle name="Note 2" xfId="1180"/>
    <cellStyle name="Note 2 2" xfId="1181"/>
    <cellStyle name="Note 2 2 2" xfId="1182"/>
    <cellStyle name="Note 2 3" xfId="1183"/>
    <cellStyle name="Note 2 3 2" xfId="1184"/>
    <cellStyle name="Note 2 4" xfId="1185"/>
    <cellStyle name="Note 2 4 2" xfId="1186"/>
    <cellStyle name="Note 2 5" xfId="1187"/>
    <cellStyle name="Note 2 5 2" xfId="1188"/>
    <cellStyle name="Note 2 6" xfId="1189"/>
    <cellStyle name="Note 2 6 2" xfId="1190"/>
    <cellStyle name="Note 2 7" xfId="1191"/>
    <cellStyle name="Note 2 7 2" xfId="1192"/>
    <cellStyle name="Note 2 8" xfId="1193"/>
    <cellStyle name="Note 2 8 2" xfId="1194"/>
    <cellStyle name="Note 2 9" xfId="1195"/>
    <cellStyle name="Note 3" xfId="1196"/>
    <cellStyle name="Note 3 2" xfId="1197"/>
    <cellStyle name="Note 3 2 2" xfId="1198"/>
    <cellStyle name="Note 3 3" xfId="1199"/>
    <cellStyle name="Note 3 3 2" xfId="1200"/>
    <cellStyle name="Note 3 4" xfId="1201"/>
    <cellStyle name="Note 3 4 2" xfId="1202"/>
    <cellStyle name="Note 3 5" xfId="1203"/>
    <cellStyle name="Note 3 5 2" xfId="1204"/>
    <cellStyle name="Note 3 6" xfId="1205"/>
    <cellStyle name="Note 3 6 2" xfId="1206"/>
    <cellStyle name="Note 3 7" xfId="1207"/>
    <cellStyle name="Note 3 7 2" xfId="1208"/>
    <cellStyle name="Note 3 8" xfId="1209"/>
    <cellStyle name="Note 3 8 2" xfId="1210"/>
    <cellStyle name="Note 3 9" xfId="1211"/>
    <cellStyle name="Note 4" xfId="1212"/>
    <cellStyle name="Note 4 2" xfId="1213"/>
    <cellStyle name="Note 4 3" xfId="1350"/>
    <cellStyle name="Note 5" xfId="1447"/>
    <cellStyle name="Output" xfId="1369" builtinId="21" customBuiltin="1"/>
    <cellStyle name="Output 2" xfId="1214"/>
    <cellStyle name="Output 2 2" xfId="1215"/>
    <cellStyle name="Output 2 3" xfId="1216"/>
    <cellStyle name="Output 2 4" xfId="1217"/>
    <cellStyle name="Output 2 5" xfId="1218"/>
    <cellStyle name="Output 2 6" xfId="1219"/>
    <cellStyle name="Output 2 7" xfId="1220"/>
    <cellStyle name="Output 2 8" xfId="1221"/>
    <cellStyle name="Output 3" xfId="1222"/>
    <cellStyle name="Output 3 2" xfId="1223"/>
    <cellStyle name="Output 3 3" xfId="1224"/>
    <cellStyle name="Output 3 4" xfId="1225"/>
    <cellStyle name="Output 3 5" xfId="1226"/>
    <cellStyle name="Output 3 6" xfId="1227"/>
    <cellStyle name="Output 3 7" xfId="1228"/>
    <cellStyle name="Output 3 8" xfId="1229"/>
    <cellStyle name="Percent" xfId="2" builtinId="5"/>
    <cellStyle name="Percent 10 2" xfId="1331"/>
    <cellStyle name="Percent 2" xfId="1230"/>
    <cellStyle name="Percent 2 2" xfId="1231"/>
    <cellStyle name="Percent 2 2 2" xfId="1232"/>
    <cellStyle name="Percent 2 2 2 2" xfId="1233"/>
    <cellStyle name="Percent 2 2 2 3" xfId="1352"/>
    <cellStyle name="Percent 2 2 3" xfId="1234"/>
    <cellStyle name="Percent 2 2 4" xfId="1235"/>
    <cellStyle name="Percent 2 2 5" xfId="1351"/>
    <cellStyle name="Percent 2 3" xfId="1236"/>
    <cellStyle name="Percent 2 3 2" xfId="1237"/>
    <cellStyle name="Percent 2 3 2 2" xfId="1238"/>
    <cellStyle name="Percent 2 3 2 3" xfId="1354"/>
    <cellStyle name="Percent 2 3 3" xfId="1239"/>
    <cellStyle name="Percent 2 3 4" xfId="1353"/>
    <cellStyle name="Percent 2 4" xfId="1240"/>
    <cellStyle name="Percent 2 4 2" xfId="1241"/>
    <cellStyle name="Percent 2 5" xfId="1242"/>
    <cellStyle name="Percent 2 5 2" xfId="1243"/>
    <cellStyle name="Percent 2 5 2 2" xfId="1244"/>
    <cellStyle name="Percent 2 5 2 3" xfId="1356"/>
    <cellStyle name="Percent 2 5 3" xfId="1245"/>
    <cellStyle name="Percent 2 5 4" xfId="1355"/>
    <cellStyle name="Percent 3" xfId="1246"/>
    <cellStyle name="Percent 4" xfId="1247"/>
    <cellStyle name="Percent 5" xfId="1248"/>
    <cellStyle name="Percent 6" xfId="1249"/>
    <cellStyle name="Percent 6 2" xfId="1250"/>
    <cellStyle name="Percent 6 2 2" xfId="1251"/>
    <cellStyle name="Percent 6 3" xfId="1252"/>
    <cellStyle name="Percent 6 3 2" xfId="1253"/>
    <cellStyle name="Percent 6 4" xfId="1254"/>
    <cellStyle name="Percent 7" xfId="1255"/>
    <cellStyle name="Percent 7 2" xfId="1256"/>
    <cellStyle name="Percent 8" xfId="1257"/>
    <cellStyle name="Title" xfId="1360" builtinId="15" customBuiltin="1"/>
    <cellStyle name="Title 2" xfId="1258"/>
    <cellStyle name="Title 2 2" xfId="1259"/>
    <cellStyle name="Title 2 3" xfId="1260"/>
    <cellStyle name="Title 2 4" xfId="1261"/>
    <cellStyle name="Title 2 5" xfId="1262"/>
    <cellStyle name="Title 2 6" xfId="1263"/>
    <cellStyle name="Title 2 7" xfId="1264"/>
    <cellStyle name="Title 2 8" xfId="1265"/>
    <cellStyle name="Title 3" xfId="1266"/>
    <cellStyle name="Title 3 2" xfId="1267"/>
    <cellStyle name="Title 3 3" xfId="1268"/>
    <cellStyle name="Title 3 4" xfId="1269"/>
    <cellStyle name="Title 3 5" xfId="1270"/>
    <cellStyle name="Title 3 6" xfId="1271"/>
    <cellStyle name="Title 3 7" xfId="1272"/>
    <cellStyle name="Title 3 8" xfId="1273"/>
    <cellStyle name="Total" xfId="1376" builtinId="25" customBuiltin="1"/>
    <cellStyle name="Total 2" xfId="1274"/>
    <cellStyle name="Total 2 2" xfId="1275"/>
    <cellStyle name="Total 2 3" xfId="1276"/>
    <cellStyle name="Total 2 4" xfId="1277"/>
    <cellStyle name="Total 2 5" xfId="1278"/>
    <cellStyle name="Total 2 6" xfId="1279"/>
    <cellStyle name="Total 2 7" xfId="1280"/>
    <cellStyle name="Total 2 8" xfId="1281"/>
    <cellStyle name="Total 3" xfId="1282"/>
    <cellStyle name="Total 3 2" xfId="1283"/>
    <cellStyle name="Total 3 3" xfId="1284"/>
    <cellStyle name="Total 3 4" xfId="1285"/>
    <cellStyle name="Total 3 5" xfId="1286"/>
    <cellStyle name="Total 3 6" xfId="1287"/>
    <cellStyle name="Total 3 7" xfId="1288"/>
    <cellStyle name="Total 3 8" xfId="1289"/>
    <cellStyle name="Warning Text" xfId="1373" builtinId="11" customBuiltin="1"/>
    <cellStyle name="Warning Text 2" xfId="1290"/>
    <cellStyle name="Warning Text 2 2" xfId="1291"/>
    <cellStyle name="Warning Text 2 3" xfId="1292"/>
    <cellStyle name="Warning Text 2 4" xfId="1293"/>
    <cellStyle name="Warning Text 2 5" xfId="1294"/>
    <cellStyle name="Warning Text 2 6" xfId="1295"/>
    <cellStyle name="Warning Text 2 7" xfId="1296"/>
    <cellStyle name="Warning Text 2 8" xfId="1297"/>
    <cellStyle name="Warning Text 3" xfId="1298"/>
    <cellStyle name="Warning Text 3 2" xfId="1299"/>
    <cellStyle name="Warning Text 3 3" xfId="1300"/>
    <cellStyle name="Warning Text 3 4" xfId="1301"/>
    <cellStyle name="Warning Text 3 5" xfId="1302"/>
    <cellStyle name="Warning Text 3 6" xfId="1303"/>
    <cellStyle name="Warning Text 3 7" xfId="1304"/>
    <cellStyle name="Warning Text 3 8" xfId="13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udget%20SDM\201213%20DRAFT%20BUDGET\020412\Users\IC%20SANDTON\Documents\RPMC\RPMC\MUNICIPAL\SISONKE%20DM\2011-2012%20BUDGET\DBSA%20LOAN\A1%20final%20Budget%20WCopy%20-%20Copy%20DBSA%20LOAN%20FUNDING%20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Users\Phila\AppData\Roaming\Microsoft\Excel\31%20Mar%2010\A1%20Schedule%2031Mar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201011%20FINAL%20BUDGET%20WORKING%20DOCS%2026%20MAY\DC43_A1%20Schedule_201011%20Final%20Draft%20Budget%20-%20WCOPY%2029%20May%2010%20-%20final%2009%20jun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Users\Public\Documents\RPMC\MUNICIPAL\SISONKE%20DM\201011%20ADJUSTMENTS%20BUDGET%20WORKINGS\ADJUSTMENT%20BUDGET%20REPORT\DC43_A1%20Schedule_201011%20Final%20Draft%20Budget%20-%20WCOPY%2029%20May%2010%20-%20final%2009%20june%20WPAPERS%20ADJ%20BUDGT.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Users\Phila\AppData\Roaming\Microsoft\Excel\2011213%20A1%20Schedule%20-%20Final%20Draft.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erver\data_drive\TECHNICAL\Knowledge%20Database\Technical%20Templates\Various%20Excel%20AFS%20from%20clients\Fin_%20State_%20Tswelopele_%2020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REPORTING\s71%20Sept%202010\C%20Schedule%20Municipal%20Monthly%20Budget%20Statement%20-%20Ver%202-2%20-%20September%20Report.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Users\Phila\AppData\Roaming\Microsoft\Excel\A1%20Schedule%202Mar%20Data%20Inpu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WORKING%20DOCUMENTS\MASTER%20COPY\A1%20Schedule%20Municipal%20Budget%20-%20Working%20Doc%20-%2005%20April%202010.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Users\pinky\Desktop\2010-11%20BUDGET\A1%20Schedule%20files\A1%20Schedule%20Municipal%20Budget%20-%20Working%20Doc.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NT%20&amp;%20PT\Part%201%20%20-%20Budget%20Regulations\A1%20Schedule%20Municipal%20Budget%20-%20Ver%202-2.%20-%2025%20m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ADJUSTMENTS%20BUDGET\B%20Schedule%20-%20Ver%202.3.%20-%2002%20December%202010%20-%20WCopy.xlsm"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XN\A1%20Schedule%20Municipal%20Budget%20-%20Working%20Doc%20-%2007%20April%202010%2018h44.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Users\Public\Documents\RPMC\MUNICIPAL\SISONKE%20DM\2011-2012%20BUDGET\PMS%20201112\201011%20FINAL%20SDBIP%20&amp;%20STRATEGIC%20FRAMEWORK\WIP\INFRASTRUCTURE%20SERVICES\201112%20SDBIP%20Template%20-%20IS%20WIP.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WORKING%20DOCUMENTS\MASTER%20COPY\05%20April%202010\A1%20Schedule%20Municipal%20Budget%20-%20Working%20Doc%20-%2005%20April%202010.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Users\Public\Documents\RPMC\MUNICIPAL\SISONKE%20DM\201011%20BUDGET\WORKING%20DOCUMENTS\MASTER%20COPY\06%20April%202010\A1%20Schedule%20Municipal%20Budget%20-%20Working%20Doc%20-%2006%20April%202010%2020h1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Users\Phila\AppData\Roaming\Microsoft\Excel\B%20Schedule%20-%20Ver%202.3.%20-%2002%20December%202010%20-%20WCop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Budget%20SDM\201213%20DRAFT%20BUDGET\020412\Users\Public\Documents\RPMC\MUNICIPAL\SISONKE%20DM\2011-2012%20BUDGET\Annual%20Financial%20Statements%20as%20at%2030%20June%202011%20Final%20A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Users\Public\Documents\RPMC\MUNICIPAL\SISONKE%20DM\201011%20ADJUSTMENTS%20BUDGET%20WORKINGS\NEW%20BUDGET%20B%20SCHEDULES\201011%20ADJUSTED%20BUDGET%20B%20SCHEDULES%20WORKING%20DOCS\B%20Schedule%20-%20Ver%202.3.%20-%2002%20December%202010%20-%20Copy.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sers\Phila\AppData\Roaming\Microsoft\Excel\AFS%202008%202009%20Final%20Audited%20by%20Auditor%20General%2024November%202009_Working%20Paper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Users\Public\Documents\RPMC\MUNICIPAL\SISONKE%20DM\2011-2012%20BUDGET\201112%20BUDGET%20WORKING%20DOCS\201112%20BUDGET%20WORKING%20DOCUMENTS\A1%20Schedule%20-%20Ver%202.3%20-%20DC43%20DRAFT%20BUDGET%20-%20WCopy.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Documents%20and%20Settings\gombelan\Local%20Settings\Temporary%20Internet%20Files\Content.IE5\PZBQ3XFN\DC43_A1%20Schedule_201011%20Final%20Draft%20Budget%20-%20WCOPY%2029%20May%2010%20-%20final%2009%20ju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row r="34">
          <cell r="X34">
            <v>2011</v>
          </cell>
        </row>
        <row r="36">
          <cell r="X36" t="str">
            <v>2011/12</v>
          </cell>
        </row>
      </sheetData>
      <sheetData sheetId="2">
        <row r="2">
          <cell r="B2" t="str">
            <v>2009/10</v>
          </cell>
        </row>
        <row r="7">
          <cell r="B7" t="str">
            <v>2011/12 Medium Term Revenue &amp; Expenditure Framework</v>
          </cell>
        </row>
        <row r="8">
          <cell r="B8" t="str">
            <v>LTFS</v>
          </cell>
        </row>
        <row r="18">
          <cell r="B18" t="str">
            <v>Forecast 2014/15</v>
          </cell>
        </row>
        <row r="19">
          <cell r="B19" t="str">
            <v>Forecast 2015/16</v>
          </cell>
        </row>
        <row r="20">
          <cell r="B20" t="str">
            <v>Forecast 2016/17</v>
          </cell>
        </row>
        <row r="21">
          <cell r="B21" t="str">
            <v>Forecast 2017/18</v>
          </cell>
        </row>
        <row r="22">
          <cell r="B22" t="str">
            <v>Forecast 2018/19</v>
          </cell>
        </row>
        <row r="23">
          <cell r="B23" t="str">
            <v>Forecast 2019/20</v>
          </cell>
        </row>
        <row r="24">
          <cell r="B24" t="str">
            <v>Forecast 2020/21</v>
          </cell>
        </row>
        <row r="25">
          <cell r="B25" t="str">
            <v>Forecast 2021/22</v>
          </cell>
        </row>
        <row r="26">
          <cell r="B26" t="str">
            <v>Forecast 2022/23</v>
          </cell>
        </row>
        <row r="27">
          <cell r="B27" t="str">
            <v>Forecast 2023/24</v>
          </cell>
        </row>
        <row r="28">
          <cell r="B28" t="str">
            <v>Forecast 2024/25</v>
          </cell>
        </row>
        <row r="29">
          <cell r="B29" t="str">
            <v>Forecast 2025/26</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4">
          <cell r="B94">
            <v>2</v>
          </cell>
          <cell r="D94">
            <v>1</v>
          </cell>
        </row>
        <row r="95">
          <cell r="A95" t="str">
            <v>NO</v>
          </cell>
        </row>
        <row r="105">
          <cell r="B105" t="str">
            <v>Table A6 Budgeted Financial Position</v>
          </cell>
        </row>
        <row r="106">
          <cell r="B106" t="str">
            <v>Table A7 Budgeted Cash Flows</v>
          </cell>
        </row>
        <row r="107">
          <cell r="B107" t="str">
            <v>Table A8 Cash backed reserves/accumulated surplus reconciliation</v>
          </cell>
        </row>
        <row r="109">
          <cell r="B109" t="str">
            <v>Table A10 Basic service delivery measurement</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 Property rates by category (current year)</v>
          </cell>
        </row>
        <row r="123">
          <cell r="B123" t="str">
            <v>Supporting Table SA13 Property rates by category (budget year)</v>
          </cell>
        </row>
        <row r="124">
          <cell r="B124" t="str">
            <v>Supporting Table SA14 Household bills</v>
          </cell>
        </row>
        <row r="125">
          <cell r="B125" t="str">
            <v>Supporting Table SA15 Investment particulars by type</v>
          </cell>
        </row>
        <row r="126">
          <cell r="B126" t="str">
            <v>Supporting Table SA16 Investment particulars by maturity</v>
          </cell>
        </row>
        <row r="127">
          <cell r="B127" t="str">
            <v>Supporting Table SA17 Borrowing</v>
          </cell>
        </row>
        <row r="129">
          <cell r="B129" t="str">
            <v>Supporting Table SA19 Expenditure on transfers and grant programme</v>
          </cell>
        </row>
        <row r="130">
          <cell r="B130" t="str">
            <v>Supporting Table SA20 Reconciliation of transfers, grant receipts and unspent funds</v>
          </cell>
        </row>
        <row r="131">
          <cell r="B131" t="str">
            <v>Supporting Table SA21 Transfers and grants made by the municipality</v>
          </cell>
        </row>
        <row r="132">
          <cell r="B132" t="str">
            <v>Supporting Table SA22 Summary councillor and staff benefits</v>
          </cell>
        </row>
        <row r="133">
          <cell r="B133" t="str">
            <v>Supporting Table SA23 Salaries, allowances &amp; benefits (political office bearers/councillors/senior managers)</v>
          </cell>
        </row>
        <row r="134">
          <cell r="B134" t="str">
            <v>Supporting Table SA24 Summary of personnel numbers</v>
          </cell>
        </row>
        <row r="136">
          <cell r="B136" t="str">
            <v>Supporting Table SA26 Budgeted monthly revenue and expenditure (municipal vote)</v>
          </cell>
        </row>
        <row r="138">
          <cell r="B138" t="str">
            <v>Supporting Table SA28 Budgeted monthly capital expenditure (municipal vote)</v>
          </cell>
        </row>
        <row r="141">
          <cell r="B141" t="str">
            <v>NOT REQUIRED - municipality does not have entities</v>
          </cell>
        </row>
        <row r="142">
          <cell r="B142" t="str">
            <v>Supporting Table SA32 List of external mechanisms</v>
          </cell>
        </row>
        <row r="143">
          <cell r="B143" t="str">
            <v>Supporting Table SA33 Contracts having future budgetary implications</v>
          </cell>
        </row>
        <row r="144">
          <cell r="B144" t="str">
            <v>Supporting Table SA34a Capital expenditure on new assets by asset class</v>
          </cell>
        </row>
        <row r="145">
          <cell r="B145" t="str">
            <v>Supporting Table SA34b Capital expenditure on the renewal of existing assets by asset class</v>
          </cell>
        </row>
        <row r="146">
          <cell r="B146" t="str">
            <v>Supporting Table SA34c Repairs and maintenance expenditure by asset class</v>
          </cell>
        </row>
        <row r="147">
          <cell r="B147" t="str">
            <v>Supporting Table SA35 Future financial implications of the capital budget</v>
          </cell>
        </row>
        <row r="149">
          <cell r="B149"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R2" t="str">
            <v>&lt;1</v>
          </cell>
          <cell r="S2" t="str">
            <v>&lt;4</v>
          </cell>
          <cell r="T2" t="str">
            <v>Market</v>
          </cell>
          <cell r="U2" t="str">
            <v>Land &amp; impr.</v>
          </cell>
          <cell r="V2" t="str">
            <v>Yes</v>
          </cell>
          <cell r="W2" t="str">
            <v>Uniform</v>
          </cell>
          <cell r="X2" t="str">
            <v>Yrs</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R3">
            <v>1</v>
          </cell>
          <cell r="S3">
            <v>4</v>
          </cell>
          <cell r="T3" t="str">
            <v>Dep.Replace</v>
          </cell>
          <cell r="U3" t="str">
            <v>Land only</v>
          </cell>
          <cell r="V3" t="str">
            <v>No</v>
          </cell>
          <cell r="W3" t="str">
            <v>Variable</v>
          </cell>
          <cell r="X3" t="str">
            <v>Mths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row>
      </sheetData>
      <sheetData sheetId="4">
        <row r="2">
          <cell r="A2" t="str">
            <v>Vote1 - Executive &amp; Council</v>
          </cell>
        </row>
      </sheetData>
      <sheetData sheetId="5"/>
      <sheetData sheetId="6"/>
      <sheetData sheetId="7"/>
      <sheetData sheetId="8"/>
      <sheetData sheetId="9">
        <row r="39">
          <cell r="C39">
            <v>138889182.71200001</v>
          </cell>
        </row>
      </sheetData>
      <sheetData sheetId="10"/>
      <sheetData sheetId="11"/>
      <sheetData sheetId="12"/>
      <sheetData sheetId="13"/>
      <sheetData sheetId="14">
        <row r="25">
          <cell r="J25">
            <v>1299017918.5825171</v>
          </cell>
        </row>
      </sheetData>
      <sheetData sheetId="15"/>
      <sheetData sheetId="16"/>
      <sheetData sheetId="17"/>
      <sheetData sheetId="18"/>
      <sheetData sheetId="19"/>
      <sheetData sheetId="20"/>
      <sheetData sheetId="21">
        <row r="9">
          <cell r="C9">
            <v>89983579</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77">
          <cell r="C77">
            <v>32388052.165791996</v>
          </cell>
        </row>
      </sheetData>
      <sheetData sheetId="54"/>
      <sheetData sheetId="55"/>
      <sheetData sheetId="56"/>
      <sheetData sheetId="57"/>
      <sheetData sheetId="58"/>
      <sheetData sheetId="59">
        <row r="77">
          <cell r="L77">
            <v>3.05</v>
          </cell>
        </row>
      </sheetData>
      <sheetData sheetId="6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33">
          <cell r="B33" t="str">
            <v>Ref</v>
          </cell>
        </row>
        <row r="35">
          <cell r="B35" t="str">
            <v>Surplus/(Deficit) for the year</v>
          </cell>
        </row>
        <row r="93">
          <cell r="B93" t="str">
            <v>DC43 Sisonke</v>
          </cell>
        </row>
        <row r="101">
          <cell r="B101" t="str">
            <v>Table A2 Budgeted Financial Performance (revenue and expenditure by standard classification)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32">
          <cell r="B32" t="str">
            <v>Vote Description</v>
          </cell>
        </row>
        <row r="103">
          <cell r="B103" t="str">
            <v>Table A4 Budgeted Financial Performance (revenue and expenditure)</v>
          </cell>
        </row>
        <row r="104">
          <cell r="B104" t="str">
            <v>Table A5 Budgeted Capital Expenditure by vote, standard classification and funding</v>
          </cell>
        </row>
        <row r="108">
          <cell r="B108" t="str">
            <v>Table A9 Asset Management</v>
          </cell>
        </row>
      </sheetData>
      <sheetData sheetId="3"/>
      <sheetData sheetId="4"/>
      <sheetData sheetId="5"/>
      <sheetData sheetId="6"/>
      <sheetData sheetId="7"/>
      <sheetData sheetId="8"/>
      <sheetData sheetId="9">
        <row r="39">
          <cell r="C39">
            <v>0</v>
          </cell>
        </row>
      </sheetData>
      <sheetData sheetId="10"/>
      <sheetData sheetId="11">
        <row r="28">
          <cell r="A28" t="str">
            <v>Depreciation &amp; asset impairment</v>
          </cell>
        </row>
      </sheetData>
      <sheetData sheetId="12"/>
      <sheetData sheetId="13">
        <row r="6">
          <cell r="A6" t="str">
            <v>Vote1 - Executive &amp; Council</v>
          </cell>
        </row>
      </sheetData>
      <sheetData sheetId="14">
        <row r="17">
          <cell r="C17">
            <v>0</v>
          </cell>
        </row>
      </sheetData>
      <sheetData sheetId="15"/>
      <sheetData sheetId="16"/>
      <sheetData sheetId="17"/>
      <sheetData sheetId="18"/>
      <sheetData sheetId="19">
        <row r="9">
          <cell r="C9">
            <v>0</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7">
          <cell r="C7">
            <v>0</v>
          </cell>
        </row>
      </sheetData>
      <sheetData sheetId="52">
        <row r="7">
          <cell r="C7">
            <v>0</v>
          </cell>
        </row>
      </sheetData>
      <sheetData sheetId="53">
        <row r="7">
          <cell r="C7">
            <v>0</v>
          </cell>
        </row>
      </sheetData>
      <sheetData sheetId="54"/>
      <sheetData sheetId="55"/>
      <sheetData sheetId="56"/>
      <sheetData sheetId="57"/>
      <sheetData sheetId="58"/>
      <sheetData sheetId="5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7">
          <cell r="B7" t="str">
            <v>2010/11 Medium Term Revenue &amp; Expenditure Framework</v>
          </cell>
        </row>
        <row r="32">
          <cell r="B32" t="str">
            <v>Vote Description</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50">
          <cell r="B150" t="str">
            <v>Supporting Table SA36 Detailed capital budget</v>
          </cell>
        </row>
      </sheetData>
      <sheetData sheetId="3">
        <row r="2">
          <cell r="Q2" t="str">
            <v>Yes</v>
          </cell>
        </row>
        <row r="3">
          <cell r="Q3" t="str">
            <v>No</v>
          </cell>
        </row>
        <row r="16">
          <cell r="Z16" t="str">
            <v>Infrastructure - Road transport</v>
          </cell>
          <cell r="AA16" t="str">
            <v>Roads, Pavements &amp; Bridges</v>
          </cell>
        </row>
        <row r="17">
          <cell r="Z17" t="str">
            <v>Infrastructure - Electricity</v>
          </cell>
          <cell r="AA17" t="str">
            <v>Storm water</v>
          </cell>
        </row>
        <row r="18">
          <cell r="Z18" t="str">
            <v>Infrastructure - Water</v>
          </cell>
          <cell r="AA18" t="str">
            <v>Generation</v>
          </cell>
        </row>
        <row r="19">
          <cell r="Z19" t="str">
            <v>Infrastructure - Sanitation</v>
          </cell>
          <cell r="AA19" t="str">
            <v>Transmission &amp; Reticulation</v>
          </cell>
        </row>
        <row r="20">
          <cell r="Z20" t="str">
            <v>Infrastructure - Other</v>
          </cell>
          <cell r="AA20" t="str">
            <v>Street Lighting</v>
          </cell>
        </row>
        <row r="21">
          <cell r="Z21" t="str">
            <v>Community</v>
          </cell>
          <cell r="AA21" t="str">
            <v>Dams &amp; Reservoirs</v>
          </cell>
        </row>
        <row r="22">
          <cell r="Z22" t="str">
            <v>Heritage Assets</v>
          </cell>
          <cell r="AA22" t="str">
            <v>Water purification</v>
          </cell>
        </row>
        <row r="23">
          <cell r="Z23" t="str">
            <v>Investment Properties</v>
          </cell>
          <cell r="AA23" t="str">
            <v>Reticulation</v>
          </cell>
        </row>
        <row r="24">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Contents"/>
      <sheetName val="Gen Info Pg 1"/>
      <sheetName val="Gen Info Pg 2"/>
      <sheetName val="Foreward Pg 3"/>
      <sheetName val="Approval Pg 4"/>
      <sheetName val="Rep AO Pg 5"/>
      <sheetName val="Rep AG Pg 6"/>
      <sheetName val="Bladsy 7 tot 10"/>
      <sheetName val="Bladsy 11 tot 14 "/>
      <sheetName val="Balansstaat 15"/>
      <sheetName val="Inkomstestaat 16"/>
      <sheetName val="Kontantvloei 17"/>
      <sheetName val="Aant Fin State 18 tot 28"/>
      <sheetName val="Aanh A Pg 29"/>
      <sheetName val="Aanh B Pg 30"/>
      <sheetName val="Aanh C Pg 31 tot 32"/>
      <sheetName val="Aanh D Pg 33"/>
      <sheetName val="Aanh E Pg 34"/>
      <sheetName val="Aanh F Pg 35"/>
      <sheetName val="Rep AG Pg 3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
      <sheetName val="SC8"/>
      <sheetName val="SC9"/>
      <sheetName val="SC10"/>
      <sheetName val="SC11"/>
      <sheetName val="SC12"/>
      <sheetName val="SC13a"/>
      <sheetName val="SC13b"/>
      <sheetName val="SC13c"/>
      <sheetName val="SC71charts"/>
    </sheetNames>
    <sheetDataSet>
      <sheetData sheetId="0" refreshError="1"/>
      <sheetData sheetId="1" refreshError="1">
        <row r="11">
          <cell r="X11" t="str">
            <v>M03 September</v>
          </cell>
        </row>
      </sheetData>
      <sheetData sheetId="2" refreshError="1">
        <row r="42">
          <cell r="B42" t="str">
            <v>Monthly actual</v>
          </cell>
        </row>
        <row r="43">
          <cell r="B43" t="str">
            <v>YearTD actual</v>
          </cell>
        </row>
        <row r="44">
          <cell r="B44" t="str">
            <v>YearTD budget</v>
          </cell>
        </row>
        <row r="45">
          <cell r="B45" t="str">
            <v>YTD variance</v>
          </cell>
        </row>
        <row r="78">
          <cell r="B78" t="str">
            <v>Table C3 Monthly Budget Statement - Financial Performance (revenue and expenditure by municipal vote)</v>
          </cell>
        </row>
        <row r="81">
          <cell r="B81" t="str">
            <v>Table C5 Monthly Budget Statement - Capital Expenditure (municipal vote, standard classification and funding)</v>
          </cell>
        </row>
        <row r="83">
          <cell r="B83" t="str">
            <v xml:space="preserve">Table C7 Monthly Budget Statement - Cash Flow </v>
          </cell>
        </row>
      </sheetData>
      <sheetData sheetId="3" refreshError="1"/>
      <sheetData sheetId="4" refreshError="1">
        <row r="2">
          <cell r="A2" t="str">
            <v>Vote 1 - Executive &amp; Council</v>
          </cell>
        </row>
        <row r="3">
          <cell r="A3" t="str">
            <v>Vote 2 - Finance</v>
          </cell>
        </row>
        <row r="4">
          <cell r="A4" t="str">
            <v>Vote 3 - Corporate Services</v>
          </cell>
        </row>
        <row r="5">
          <cell r="A5" t="str">
            <v>Vote 4 - Economic &amp; Community Services</v>
          </cell>
        </row>
        <row r="6">
          <cell r="A6" t="str">
            <v>Vote 5 - Infrastructure Services</v>
          </cell>
        </row>
        <row r="7">
          <cell r="A7" t="str">
            <v>Vote 6 - Water Services</v>
          </cell>
        </row>
        <row r="8">
          <cell r="A8" t="str">
            <v>Vote 7 - Example 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2">
          <cell r="B2" t="str">
            <v>2008/9</v>
          </cell>
        </row>
        <row r="3">
          <cell r="B3" t="str">
            <v>2007/8</v>
          </cell>
        </row>
        <row r="4">
          <cell r="B4" t="str">
            <v>2006/7</v>
          </cell>
        </row>
        <row r="5">
          <cell r="B5" t="str">
            <v>Current Year 2009/10</v>
          </cell>
        </row>
        <row r="7">
          <cell r="B7" t="str">
            <v>2010/11 Medium Term Revenue &amp; Expenditure Framework</v>
          </cell>
        </row>
        <row r="9">
          <cell r="B9" t="str">
            <v>Audited Outcome</v>
          </cell>
        </row>
        <row r="11">
          <cell r="B11" t="str">
            <v>Pre-audit outcome</v>
          </cell>
        </row>
        <row r="12">
          <cell r="B12" t="str">
            <v>Original Budget</v>
          </cell>
        </row>
        <row r="13">
          <cell r="B13" t="str">
            <v>Adjusted Budget</v>
          </cell>
        </row>
        <row r="14">
          <cell r="B14" t="str">
            <v>Full Year Forecast</v>
          </cell>
        </row>
        <row r="15">
          <cell r="B15" t="str">
            <v>Budget Year 2010/11</v>
          </cell>
        </row>
        <row r="16">
          <cell r="B16" t="str">
            <v>Budget Year +1 2011/12</v>
          </cell>
        </row>
        <row r="17">
          <cell r="B17" t="str">
            <v>Budget Year +2 2012/13</v>
          </cell>
        </row>
        <row r="30">
          <cell r="B30" t="str">
            <v>Description</v>
          </cell>
        </row>
        <row r="33">
          <cell r="B33" t="str">
            <v>Ref</v>
          </cell>
        </row>
        <row r="93">
          <cell r="B93" t="str">
            <v>DC43 Sisonke</v>
          </cell>
        </row>
        <row r="111">
          <cell r="B111" t="str">
            <v>Supporting Table SA1 Supportinging detail to 'Budgeted Financial Performance'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ow r="2">
          <cell r="B2" t="str">
            <v>2008/9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2">
          <cell r="B2" t="str">
            <v>2008/9</v>
          </cell>
        </row>
        <row r="128">
          <cell r="B128" t="str">
            <v>Supporting Table SA18 Transfers and grant receipts</v>
          </cell>
        </row>
      </sheetData>
      <sheetData sheetId="3" refreshError="1">
        <row r="2">
          <cell r="Z2" t="str">
            <v xml:space="preserve">  Equitable share</v>
          </cell>
          <cell r="AA2" t="str">
            <v xml:space="preserve">  Health subsidy</v>
          </cell>
          <cell r="AB2" t="str">
            <v xml:space="preserve">  Municipal Infrastructure (MIG)</v>
          </cell>
        </row>
        <row r="3">
          <cell r="Z3" t="str">
            <v xml:space="preserve">  Levy replacement</v>
          </cell>
          <cell r="AA3" t="str">
            <v xml:space="preserve">  Ambulance subsidy</v>
          </cell>
          <cell r="AB3" t="str">
            <v xml:space="preserve">  Public Transport</v>
          </cell>
        </row>
        <row r="4">
          <cell r="Z4" t="str">
            <v xml:space="preserve">  Finance Management</v>
          </cell>
          <cell r="AA4" t="str">
            <v xml:space="preserve">  Housing</v>
          </cell>
          <cell r="AB4" t="str">
            <v xml:space="preserve">  Public Works</v>
          </cell>
        </row>
        <row r="5">
          <cell r="Z5" t="str">
            <v xml:space="preserve">  Municipal Systems Improvement</v>
          </cell>
          <cell r="AA5" t="str">
            <v xml:space="preserve">  Sports and Recreation</v>
          </cell>
          <cell r="AB5" t="str">
            <v xml:space="preserve">  Sport and Recreation</v>
          </cell>
        </row>
        <row r="6">
          <cell r="Z6" t="str">
            <v xml:space="preserve">  Restructuring</v>
          </cell>
          <cell r="AB6" t="str">
            <v xml:space="preserve">  Water Affairs</v>
          </cell>
        </row>
        <row r="7">
          <cell r="Z7" t="str">
            <v xml:space="preserve">  Department of Water Affairs</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34">
          <cell r="B34" t="str">
            <v>References</v>
          </cell>
        </row>
        <row r="113">
          <cell r="B113" t="str">
            <v>Supporting Table SA3 Supportinging detail to 'Budgeted Financial Position'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9"/>
      <sheetName val="SB20"/>
    </sheetNames>
    <sheetDataSet>
      <sheetData sheetId="0" refreshError="1"/>
      <sheetData sheetId="1" refreshError="1"/>
      <sheetData sheetId="2">
        <row r="17">
          <cell r="B17" t="str">
            <v>Budget Year +1 2011/12</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69">
          <cell r="B69" t="str">
            <v>Table B2 Adjustments Budget Financial Performance (standard classification)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30">
          <cell r="B30" t="str">
            <v>Description</v>
          </cell>
        </row>
        <row r="33">
          <cell r="B33" t="str">
            <v>Ref</v>
          </cell>
        </row>
        <row r="93">
          <cell r="B93" t="str">
            <v>DC43 Sisonke</v>
          </cell>
        </row>
        <row r="139">
          <cell r="B139" t="str">
            <v>Supporting Table SA29 Budgeted monthly capital expenditure (standard classification)</v>
          </cell>
        </row>
      </sheetData>
      <sheetData sheetId="3"/>
      <sheetData sheetId="4"/>
      <sheetData sheetId="5"/>
      <sheetData sheetId="6"/>
      <sheetData sheetId="7"/>
      <sheetData sheetId="8"/>
      <sheetData sheetId="9"/>
      <sheetData sheetId="10"/>
      <sheetData sheetId="11">
        <row r="5">
          <cell r="A5" t="str">
            <v>Property rates</v>
          </cell>
        </row>
      </sheetData>
      <sheetData sheetId="12">
        <row r="42">
          <cell r="A42" t="str">
            <v>Capital Expenditure - Standard</v>
          </cell>
        </row>
      </sheetData>
      <sheetData sheetId="13"/>
      <sheetData sheetId="14"/>
      <sheetData sheetId="15">
        <row r="19">
          <cell r="A19"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COGTA KHESWA-orig"/>
      <sheetName val="MIG Cashflow-Orig"/>
      <sheetName val="User Instructions"/>
      <sheetName val="IS -CONSOL"/>
      <sheetName val="MIG Cashflow"/>
      <sheetName val="MIG Graph"/>
      <sheetName val="Lookups"/>
    </sheetNames>
    <sheetDataSet>
      <sheetData sheetId="0"/>
      <sheetData sheetId="1"/>
      <sheetData sheetId="2"/>
      <sheetData sheetId="3"/>
      <sheetData sheetId="4"/>
      <sheetData sheetId="5"/>
      <sheetData sheetId="6">
        <row r="41">
          <cell r="A41" t="str">
            <v>ETH</v>
          </cell>
        </row>
        <row r="42">
          <cell r="A42" t="str">
            <v>KZ211</v>
          </cell>
        </row>
        <row r="43">
          <cell r="A43" t="str">
            <v>KZ212</v>
          </cell>
        </row>
        <row r="44">
          <cell r="A44" t="str">
            <v>KZ213</v>
          </cell>
        </row>
        <row r="45">
          <cell r="A45" t="str">
            <v>KZ214</v>
          </cell>
        </row>
        <row r="46">
          <cell r="A46" t="str">
            <v>KZ215</v>
          </cell>
        </row>
        <row r="47">
          <cell r="A47" t="str">
            <v>KZ216</v>
          </cell>
        </row>
        <row r="48">
          <cell r="A48" t="str">
            <v>DC21</v>
          </cell>
        </row>
        <row r="49">
          <cell r="A49" t="str">
            <v>KZ221</v>
          </cell>
        </row>
        <row r="50">
          <cell r="A50" t="str">
            <v>KZ222</v>
          </cell>
        </row>
        <row r="51">
          <cell r="A51" t="str">
            <v>KZ223</v>
          </cell>
        </row>
        <row r="52">
          <cell r="A52" t="str">
            <v>KZ224</v>
          </cell>
        </row>
        <row r="53">
          <cell r="A53" t="str">
            <v>KZ225</v>
          </cell>
        </row>
        <row r="54">
          <cell r="A54" t="str">
            <v>KZ226</v>
          </cell>
        </row>
        <row r="55">
          <cell r="A55" t="str">
            <v>KZ227</v>
          </cell>
        </row>
        <row r="56">
          <cell r="A56" t="str">
            <v>DC22</v>
          </cell>
        </row>
        <row r="57">
          <cell r="A57" t="str">
            <v>KZ232</v>
          </cell>
        </row>
        <row r="58">
          <cell r="A58" t="str">
            <v>KZ233</v>
          </cell>
        </row>
        <row r="59">
          <cell r="A59" t="str">
            <v>KZ234</v>
          </cell>
        </row>
        <row r="60">
          <cell r="A60" t="str">
            <v>KZ235</v>
          </cell>
        </row>
        <row r="61">
          <cell r="A61" t="str">
            <v>KZ236</v>
          </cell>
        </row>
        <row r="62">
          <cell r="A62" t="str">
            <v>DC23</v>
          </cell>
        </row>
        <row r="63">
          <cell r="A63" t="str">
            <v>KZ241</v>
          </cell>
        </row>
        <row r="64">
          <cell r="A64" t="str">
            <v>KZ242</v>
          </cell>
        </row>
        <row r="65">
          <cell r="A65" t="str">
            <v>KZ244</v>
          </cell>
        </row>
        <row r="66">
          <cell r="A66" t="str">
            <v>KZ245</v>
          </cell>
        </row>
        <row r="67">
          <cell r="A67" t="str">
            <v>DC24</v>
          </cell>
        </row>
        <row r="68">
          <cell r="A68" t="str">
            <v>KZ252</v>
          </cell>
        </row>
        <row r="69">
          <cell r="A69" t="str">
            <v>KZ253</v>
          </cell>
        </row>
        <row r="70">
          <cell r="A70" t="str">
            <v>KZ254</v>
          </cell>
        </row>
        <row r="71">
          <cell r="A71" t="str">
            <v>DC25</v>
          </cell>
        </row>
        <row r="72">
          <cell r="A72" t="str">
            <v>KZ261</v>
          </cell>
        </row>
        <row r="73">
          <cell r="A73" t="str">
            <v>KZ262</v>
          </cell>
        </row>
        <row r="74">
          <cell r="A74" t="str">
            <v>KZ263</v>
          </cell>
        </row>
        <row r="75">
          <cell r="A75" t="str">
            <v>KZ265</v>
          </cell>
        </row>
        <row r="76">
          <cell r="A76" t="str">
            <v>KZ266</v>
          </cell>
        </row>
        <row r="77">
          <cell r="A77" t="str">
            <v>DC26</v>
          </cell>
        </row>
        <row r="78">
          <cell r="A78" t="str">
            <v>KZ271</v>
          </cell>
        </row>
        <row r="79">
          <cell r="A79" t="str">
            <v>KZ272</v>
          </cell>
        </row>
        <row r="80">
          <cell r="A80" t="str">
            <v>KZ273</v>
          </cell>
        </row>
        <row r="81">
          <cell r="A81" t="str">
            <v>KZ274</v>
          </cell>
        </row>
        <row r="82">
          <cell r="A82" t="str">
            <v>KZ275</v>
          </cell>
        </row>
        <row r="83">
          <cell r="A83" t="str">
            <v>DC27</v>
          </cell>
        </row>
        <row r="84">
          <cell r="A84" t="str">
            <v>KZ281</v>
          </cell>
        </row>
        <row r="85">
          <cell r="A85" t="str">
            <v>KZ282</v>
          </cell>
        </row>
        <row r="86">
          <cell r="A86" t="str">
            <v>KZ283</v>
          </cell>
        </row>
        <row r="87">
          <cell r="A87" t="str">
            <v>KZ284</v>
          </cell>
        </row>
        <row r="88">
          <cell r="A88" t="str">
            <v>KZ285</v>
          </cell>
        </row>
        <row r="89">
          <cell r="A89" t="str">
            <v>KZ286</v>
          </cell>
        </row>
        <row r="90">
          <cell r="A90" t="str">
            <v>DC28</v>
          </cell>
        </row>
        <row r="91">
          <cell r="A91" t="str">
            <v>KZ291</v>
          </cell>
        </row>
        <row r="92">
          <cell r="A92" t="str">
            <v>KZ292</v>
          </cell>
        </row>
        <row r="93">
          <cell r="A93" t="str">
            <v>KZ293</v>
          </cell>
        </row>
        <row r="94">
          <cell r="A94" t="str">
            <v>KZ294</v>
          </cell>
        </row>
        <row r="95">
          <cell r="A95" t="str">
            <v>DC29</v>
          </cell>
        </row>
        <row r="96">
          <cell r="A96" t="str">
            <v>KZ431</v>
          </cell>
        </row>
        <row r="97">
          <cell r="A97" t="str">
            <v>KZ432</v>
          </cell>
        </row>
        <row r="98">
          <cell r="A98" t="str">
            <v>KZ433</v>
          </cell>
        </row>
        <row r="99">
          <cell r="A99" t="str">
            <v>KZ434</v>
          </cell>
        </row>
        <row r="100">
          <cell r="A100" t="str">
            <v>KZ435</v>
          </cell>
        </row>
        <row r="101">
          <cell r="A101" t="str">
            <v>DC43</v>
          </cell>
        </row>
        <row r="102">
          <cell r="A102" t="str">
            <v>KZ436</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30">
          <cell r="B30" t="str">
            <v>Description</v>
          </cell>
        </row>
        <row r="93">
          <cell r="B93" t="str">
            <v>DC43 Sisonke</v>
          </cell>
        </row>
        <row r="112">
          <cell r="B112" t="str">
            <v>Supporting Table SA2 Matrix Financial Performance Budget (revenue source/expenditure type and dept.)</v>
          </cell>
        </row>
        <row r="140">
          <cell r="B140" t="str">
            <v>Supporting Table SA30 Budgeted monthly cash flow</v>
          </cell>
        </row>
      </sheetData>
      <sheetData sheetId="3"/>
      <sheetData sheetId="4"/>
      <sheetData sheetId="5"/>
      <sheetData sheetId="6"/>
      <sheetData sheetId="7"/>
      <sheetData sheetId="8"/>
      <sheetData sheetId="9">
        <row r="39">
          <cell r="R39" t="e">
            <v>#REF!</v>
          </cell>
        </row>
      </sheetData>
      <sheetData sheetId="10"/>
      <sheetData sheetId="11">
        <row r="4">
          <cell r="A4" t="str">
            <v>Revenue By Source</v>
          </cell>
        </row>
      </sheetData>
      <sheetData sheetId="12"/>
      <sheetData sheetId="13"/>
      <sheetData sheetId="14"/>
      <sheetData sheetId="15">
        <row r="19">
          <cell r="A19" t="str">
            <v>Proceeds on disposal of PPE</v>
          </cell>
        </row>
      </sheetData>
      <sheetData sheetId="16"/>
      <sheetData sheetId="17"/>
      <sheetData sheetId="18"/>
      <sheetData sheetId="19"/>
      <sheetData sheetId="20">
        <row r="42">
          <cell r="R42">
            <v>0</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ow r="135">
          <cell r="B135" t="str">
            <v>Supporting Table SA25 Budgeted monthly revenue and expenditure</v>
          </cell>
        </row>
        <row r="137">
          <cell r="B137" t="str">
            <v>Supporting Table SA27 Budgeted monthly revenue and expenditure (standard classification)</v>
          </cell>
        </row>
      </sheetData>
      <sheetData sheetId="3" refreshError="1"/>
      <sheetData sheetId="4" refreshError="1"/>
      <sheetData sheetId="5" refreshError="1"/>
      <sheetData sheetId="6" refreshError="1"/>
      <sheetData sheetId="7">
        <row r="4">
          <cell r="A4" t="str">
            <v>Revenue - Standard</v>
          </cell>
        </row>
      </sheetData>
      <sheetData sheetId="8" refreshError="1"/>
      <sheetData sheetId="9">
        <row r="3">
          <cell r="A3" t="str">
            <v>R thousand</v>
          </cell>
        </row>
      </sheetData>
      <sheetData sheetId="10" refreshError="1"/>
      <sheetData sheetId="11">
        <row r="4">
          <cell r="A4" t="str">
            <v>Revenue By Source</v>
          </cell>
        </row>
      </sheetData>
      <sheetData sheetId="12">
        <row r="5">
          <cell r="A5" t="str">
            <v>Multi-year expenditure  to be appropriated</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ow r="42">
          <cell r="A42" t="str">
            <v>Surplus/(Deficit) after capital transfers &amp; contributions</v>
          </cell>
        </row>
      </sheetData>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9"/>
      <sheetName val="SB20"/>
    </sheetNames>
    <sheetDataSet>
      <sheetData sheetId="0"/>
      <sheetData sheetId="1"/>
      <sheetData sheetId="2">
        <row r="8">
          <cell r="B8" t="str">
            <v>Medium Term Revenue and Expenditure Framework</v>
          </cell>
        </row>
        <row r="11">
          <cell r="B11" t="str">
            <v>Outcome</v>
          </cell>
        </row>
        <row r="70">
          <cell r="B70" t="str">
            <v>Table B4 Adjustments Budget Financial Performance (revenue and expenditure)</v>
          </cell>
        </row>
        <row r="83">
          <cell r="B83" t="str">
            <v>Supporting Table SB7 Adjustments Budget - transfers and grant receipts</v>
          </cell>
        </row>
        <row r="91">
          <cell r="B91" t="str">
            <v>Supporting Table SB15 Adjustments Budget - monthly cash flow</v>
          </cell>
        </row>
        <row r="94">
          <cell r="B94" t="str">
            <v>Supporting Table SB18a Adjustments Budget - capital expenditure on new assets by asset class</v>
          </cell>
        </row>
      </sheetData>
      <sheetData sheetId="3">
        <row r="2">
          <cell r="R2" t="str">
            <v>Equitable share</v>
          </cell>
          <cell r="S2" t="str">
            <v>Health</v>
          </cell>
          <cell r="T2" t="str">
            <v>Municipal Infrastructure (MIG)</v>
          </cell>
        </row>
        <row r="3">
          <cell r="R3" t="str">
            <v>Levy replacement</v>
          </cell>
          <cell r="S3" t="str">
            <v>Ambulance</v>
          </cell>
          <cell r="T3" t="str">
            <v>Public Transport</v>
          </cell>
        </row>
        <row r="4">
          <cell r="R4" t="str">
            <v>Finance Management</v>
          </cell>
          <cell r="S4" t="str">
            <v>Housing</v>
          </cell>
          <cell r="T4" t="str">
            <v>Public Works</v>
          </cell>
        </row>
        <row r="5">
          <cell r="R5" t="str">
            <v>Municipal Systems Improvement</v>
          </cell>
          <cell r="S5" t="str">
            <v>Sports and Recreation</v>
          </cell>
          <cell r="T5" t="str">
            <v>Sport and Recreation</v>
          </cell>
        </row>
        <row r="6">
          <cell r="R6" t="str">
            <v>Restructuring</v>
          </cell>
          <cell r="T6" t="str">
            <v>Water Affairs</v>
          </cell>
        </row>
        <row r="7">
          <cell r="R7" t="str">
            <v>Department of Water Affairs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OA"/>
      <sheetName val="Cover"/>
      <sheetName val="Gen Info Pg 1"/>
      <sheetName val="Gen Info Pg 2"/>
      <sheetName val="Approval"/>
      <sheetName val="Index"/>
      <sheetName val="Stat of Financial Position"/>
      <sheetName val="Stat of Financial Performance"/>
      <sheetName val="Stat of Changes in Net Assets"/>
      <sheetName val="Cash flow statement"/>
      <sheetName val="Cash Flow Statem"/>
      <sheetName val="Accounting Policies"/>
      <sheetName val="Notes1-5"/>
      <sheetName val="Note 6 1 2"/>
      <sheetName val="Note 6 3 4"/>
      <sheetName val="Notes 7-36"/>
      <sheetName val="Notesdont print"/>
      <sheetName val="Notesdont print2"/>
      <sheetName val="App A"/>
      <sheetName val="App B"/>
      <sheetName val="App C"/>
      <sheetName val="App D"/>
      <sheetName val="App E1"/>
      <sheetName val="MAPPING SOURC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
          <cell r="A1" t="str">
            <v>CURRENT ASSETS</v>
          </cell>
          <cell r="B1" t="str">
            <v>ACCUMULATED (SURPLUS)/DEFICIT</v>
          </cell>
          <cell r="C1" t="str">
            <v>ACCRUED INTEREST</v>
          </cell>
          <cell r="D1" t="str">
            <v>ANNUAL REMUNERATION</v>
          </cell>
          <cell r="E1" t="str">
            <v>(SURPLUS)/DEFICIT FOR THE YEAR</v>
          </cell>
        </row>
        <row r="2">
          <cell r="A2" t="str">
            <v>CURRENT LIABILITIES</v>
          </cell>
          <cell r="B2" t="str">
            <v>BAD DEBTS</v>
          </cell>
          <cell r="C2" t="str">
            <v>ACCUMULATED (SURPLUS)/DEFICIT</v>
          </cell>
          <cell r="D2" t="str">
            <v>BINS AND CONTAINERS</v>
          </cell>
          <cell r="E2" t="str">
            <v>ACCUMULATED AMORTISATION - AMORTISATION</v>
          </cell>
        </row>
        <row r="3">
          <cell r="A3" t="str">
            <v>EXPENSES</v>
          </cell>
          <cell r="B3" t="str">
            <v>BANK OVERDRAFT</v>
          </cell>
          <cell r="C3" t="str">
            <v>ADMIN FEES</v>
          </cell>
          <cell r="D3" t="str">
            <v>BUILDINGS</v>
          </cell>
          <cell r="E3" t="str">
            <v>ACCUMULATED AMORTISATION - DISPOSALS</v>
          </cell>
        </row>
        <row r="4">
          <cell r="A4" t="str">
            <v>NET ASSETS</v>
          </cell>
          <cell r="B4" t="str">
            <v>BIOLOGICAL ASSETS</v>
          </cell>
          <cell r="C4" t="str">
            <v>ADVERTISING</v>
          </cell>
          <cell r="D4" t="str">
            <v>CAR AND OTHER ALLOWANCES</v>
          </cell>
          <cell r="E4" t="str">
            <v>ACCUMULATED AMORTISATION - OPENING BALANCE</v>
          </cell>
        </row>
        <row r="5">
          <cell r="A5" t="str">
            <v>NON-CURRENT ASSETS</v>
          </cell>
          <cell r="B5" t="str">
            <v>BORROWINGS</v>
          </cell>
          <cell r="C5" t="str">
            <v>ANNUITY LOANS</v>
          </cell>
          <cell r="D5" t="str">
            <v>CEMETERIES</v>
          </cell>
          <cell r="E5" t="str">
            <v>ACCUMULATED DEPRECIATION - DEPRECIATION</v>
          </cell>
        </row>
        <row r="6">
          <cell r="A6" t="str">
            <v>NON-CURRENT ASSETS HELD FOR SALE</v>
          </cell>
          <cell r="B6" t="str">
            <v>BULK PURCHASES</v>
          </cell>
          <cell r="C6" t="str">
            <v>AUDIT FEES</v>
          </cell>
          <cell r="D6" t="str">
            <v>CIVIC BUILDINGS</v>
          </cell>
          <cell r="E6" t="str">
            <v>ACCUMULATED DEPRECIATION - DISPOSALS</v>
          </cell>
        </row>
        <row r="7">
          <cell r="A7" t="str">
            <v>NON-CURRENT LIABILITIES</v>
          </cell>
          <cell r="B7" t="str">
            <v>CASH AND CASH EQUIVALENTS</v>
          </cell>
          <cell r="C7" t="str">
            <v>BANK CHARGES</v>
          </cell>
          <cell r="D7" t="str">
            <v>COMMUNITY ASSETS</v>
          </cell>
          <cell r="E7" t="str">
            <v>ACCUMULATED DEPRECIATION - OPENING BALANCE</v>
          </cell>
        </row>
        <row r="8">
          <cell r="A8" t="str">
            <v>OTHER</v>
          </cell>
          <cell r="B8" t="str">
            <v>COLLECTION COST</v>
          </cell>
          <cell r="C8" t="str">
            <v>BANK OVERDRAFT</v>
          </cell>
          <cell r="D8" t="str">
            <v>COMPUTER EQUIPMENT</v>
          </cell>
          <cell r="E8" t="str">
            <v>ADDITIONS</v>
          </cell>
        </row>
        <row r="9">
          <cell r="A9" t="str">
            <v>REVENUE</v>
          </cell>
          <cell r="B9" t="str">
            <v>CONSTRUCTION CONTRACTS AND RECEIVABLES</v>
          </cell>
          <cell r="C9" t="str">
            <v>BIOLOGICAL ASSETS</v>
          </cell>
          <cell r="D9" t="str">
            <v>COMPUTER SOFTWARE</v>
          </cell>
          <cell r="E9" t="str">
            <v>BAD DEBTS WRITTEN OFF</v>
          </cell>
        </row>
        <row r="10">
          <cell r="B10" t="str">
            <v>CONSUMER DEPOSITS</v>
          </cell>
          <cell r="C10" t="str">
            <v>BIOLOGICAL ASSETS CARRIED AT COST</v>
          </cell>
          <cell r="D10" t="str">
            <v>COMPUTER SOFTWARE (PART OF COMPUTER EQUIPMENT)</v>
          </cell>
          <cell r="E10" t="str">
            <v>BINS AND CONTAINERS</v>
          </cell>
        </row>
        <row r="11">
          <cell r="B11" t="str">
            <v>CONTRACTED SERVICES</v>
          </cell>
          <cell r="C11" t="str">
            <v>BP: ELECTRICITY</v>
          </cell>
          <cell r="D11" t="str">
            <v>CONTRIBUTIONS TO UIF, PENSION AND MEDICAL AID</v>
          </cell>
          <cell r="E11" t="str">
            <v>BUILDINGS</v>
          </cell>
        </row>
        <row r="12">
          <cell r="B12" t="str">
            <v>CURRENT BORROWINGS</v>
          </cell>
          <cell r="C12" t="str">
            <v>BP: WATER</v>
          </cell>
          <cell r="D12" t="str">
            <v>DAIRY CATTLE</v>
          </cell>
          <cell r="E12" t="str">
            <v>CEMETERIES</v>
          </cell>
        </row>
        <row r="13">
          <cell r="B13" t="str">
            <v>CURRENT INVESTMENTS</v>
          </cell>
          <cell r="C13" t="str">
            <v>BUILDINGS</v>
          </cell>
          <cell r="D13" t="str">
            <v>DRAINS</v>
          </cell>
          <cell r="E13" t="str">
            <v>CIVIC BUILDINGS</v>
          </cell>
        </row>
        <row r="14">
          <cell r="B14" t="str">
            <v>CURRENT PORTION OF UNSPENT CONDITIONAL GRANTS AND RECEIPTS</v>
          </cell>
          <cell r="C14" t="str">
            <v>BURSARIES</v>
          </cell>
          <cell r="D14" t="str">
            <v>ELECTRICITY</v>
          </cell>
          <cell r="E14" t="str">
            <v>COMPUTER EQUIPMENT</v>
          </cell>
        </row>
        <row r="15">
          <cell r="B15" t="str">
            <v>CURRENT PROVISIONS</v>
          </cell>
          <cell r="C15" t="str">
            <v>CALL INVESTMENTS</v>
          </cell>
          <cell r="D15" t="str">
            <v>ELECTRICITY MAINS</v>
          </cell>
          <cell r="E15" t="str">
            <v>COMPUTER SOFTWARE (PART OF COMPUTER EQUIPMENT)</v>
          </cell>
        </row>
        <row r="16">
          <cell r="B16" t="str">
            <v>DEPRECIATION AND AMORTISATION</v>
          </cell>
          <cell r="C16" t="str">
            <v>CAR LOANS</v>
          </cell>
          <cell r="D16" t="str">
            <v>ELECTRICITY PEAK LOAD EQUIPMENT</v>
          </cell>
          <cell r="E16" t="str">
            <v>CONTRIBUTIONS TO PROVISION</v>
          </cell>
        </row>
        <row r="17">
          <cell r="B17" t="str">
            <v>EMPLOYEE BENEFITS</v>
          </cell>
          <cell r="C17" t="str">
            <v>CARRIED AT COST</v>
          </cell>
          <cell r="D17" t="str">
            <v>EMERGENCY EQUIPMENT</v>
          </cell>
          <cell r="E17" t="str">
            <v>COST/REVALUATION - ADDITIONS</v>
          </cell>
        </row>
        <row r="18">
          <cell r="B18" t="str">
            <v>EMPLOYEE RELATED COST</v>
          </cell>
          <cell r="C18" t="str">
            <v>CARRIED AT FAIR VALUE</v>
          </cell>
          <cell r="D18" t="str">
            <v>FINANCE LEASED ASSETS</v>
          </cell>
          <cell r="E18" t="str">
            <v>COST/REVALUATION - DISPOSALS</v>
          </cell>
        </row>
        <row r="19">
          <cell r="B19" t="str">
            <v>FINANCE COSTS</v>
          </cell>
          <cell r="C19" t="str">
            <v>CASH ON HAND</v>
          </cell>
          <cell r="D19" t="str">
            <v>FIRE ENGINES</v>
          </cell>
          <cell r="E19" t="str">
            <v>COST/REVALUATION - OPENING BALANCE</v>
          </cell>
        </row>
        <row r="20">
          <cell r="B20" t="str">
            <v>FINANCE LEASE LIABILITY</v>
          </cell>
          <cell r="C20" t="str">
            <v>CLEANING</v>
          </cell>
          <cell r="D20" t="str">
            <v>FURNITURE &amp; FITTINGS</v>
          </cell>
          <cell r="E20" t="str">
            <v>COST/VALUATION - ADDITIONS</v>
          </cell>
        </row>
        <row r="21">
          <cell r="B21" t="str">
            <v>FINES</v>
          </cell>
          <cell r="C21" t="str">
            <v xml:space="preserve">COMMERCIAL </v>
          </cell>
          <cell r="D21" t="str">
            <v>HALLS</v>
          </cell>
          <cell r="E21" t="str">
            <v>COST/VALUATION - DISPOSALS</v>
          </cell>
        </row>
        <row r="22">
          <cell r="B22" t="str">
            <v>GAIN/LOSS ON SALE OF ASSETS</v>
          </cell>
          <cell r="C22" t="str">
            <v>COMMUNITY ASSETS</v>
          </cell>
          <cell r="D22" t="str">
            <v>HERITAGE ASSETS</v>
          </cell>
          <cell r="E22" t="str">
            <v>COST/VALUATION - OPENING BALANCE</v>
          </cell>
        </row>
        <row r="23">
          <cell r="B23" t="str">
            <v>GENERAL EXPENSES</v>
          </cell>
          <cell r="C23" t="str">
            <v>CONFERENCES AND DELEGATIONS</v>
          </cell>
          <cell r="D23" t="str">
            <v>HISTORICAL BUILDINGS</v>
          </cell>
          <cell r="E23" t="str">
            <v>DECREASE DUE TO HARVEST/SALES</v>
          </cell>
        </row>
        <row r="24">
          <cell r="B24" t="str">
            <v>GOVERNMENT GRANTS AND SUBSIDIES</v>
          </cell>
          <cell r="C24" t="str">
            <v>CONNECTION CHARGES</v>
          </cell>
          <cell r="D24" t="str">
            <v>INFRASTRUCTURE</v>
          </cell>
          <cell r="E24" t="str">
            <v>DRAINS</v>
          </cell>
        </row>
        <row r="25">
          <cell r="B25" t="str">
            <v xml:space="preserve">GRANTS AND SUBSIDIES PAID </v>
          </cell>
          <cell r="C25" t="str">
            <v>CONSTRUCTION CONTRACTS AND RECEIVABLES</v>
          </cell>
          <cell r="D25" t="str">
            <v>INSURANCE CLAIMS</v>
          </cell>
          <cell r="E25" t="str">
            <v>ELECTRICITY MAINS</v>
          </cell>
        </row>
        <row r="26">
          <cell r="B26" t="str">
            <v>IMPAIRMENT LOSS/REVERSAL OF IMPAIRMENT LOSS</v>
          </cell>
          <cell r="C26" t="str">
            <v>CONSULTANT FEES</v>
          </cell>
          <cell r="D26" t="str">
            <v>INVESTMENT PROPERTY 1</v>
          </cell>
          <cell r="E26" t="str">
            <v>ELECTRICITY PEAK LOAD EQUIPMENT</v>
          </cell>
        </row>
        <row r="27">
          <cell r="B27" t="str">
            <v>INTANGIBLE ASSETS</v>
          </cell>
          <cell r="C27" t="str">
            <v>CONSUMABLE STORES</v>
          </cell>
          <cell r="D27" t="str">
            <v>INVESTMENT PROPERTY 2</v>
          </cell>
          <cell r="E27" t="str">
            <v>EMERGENCY EQUIPMENT</v>
          </cell>
        </row>
        <row r="28">
          <cell r="B28" t="str">
            <v>INTEREST EARNED - EXTERNAL INVESTMENTS</v>
          </cell>
          <cell r="C28" t="str">
            <v>CONSUMABLES</v>
          </cell>
          <cell r="D28" t="str">
            <v>LAND</v>
          </cell>
          <cell r="E28" t="str">
            <v>EXPENDITURE INCURRED</v>
          </cell>
        </row>
        <row r="29">
          <cell r="B29" t="str">
            <v>INVENTORIES</v>
          </cell>
          <cell r="C29" t="str">
            <v>CONSUMER DEBTORS</v>
          </cell>
          <cell r="D29" t="str">
            <v>LANDFILL SITES</v>
          </cell>
          <cell r="E29" t="str">
            <v>EXPENSED</v>
          </cell>
        </row>
        <row r="30">
          <cell r="B30" t="str">
            <v>INVESTMENT PROPERTY</v>
          </cell>
          <cell r="C30" t="str">
            <v>COUNCILLORS</v>
          </cell>
          <cell r="D30" t="str">
            <v>LF: COMPUTER LICENCES</v>
          </cell>
          <cell r="E30" t="str">
            <v>FAIR VALUE - ADDITIONS</v>
          </cell>
        </row>
        <row r="31">
          <cell r="B31" t="str">
            <v>INVESTMENTS</v>
          </cell>
          <cell r="C31" t="str">
            <v>COUNCILLORS' ALLOWANCES</v>
          </cell>
          <cell r="D31" t="str">
            <v>LF: VEHICLE LICENCES</v>
          </cell>
          <cell r="E31" t="str">
            <v>FAIR VALUE - DISPOSALS</v>
          </cell>
        </row>
        <row r="32">
          <cell r="B32" t="str">
            <v>LICENCES AND PERMITS</v>
          </cell>
          <cell r="C32" t="str">
            <v>COUNCILLORS' PENSION AND MEDICAL AID CONTRIBUTIONS</v>
          </cell>
          <cell r="D32" t="str">
            <v>LIBRARIES</v>
          </cell>
          <cell r="E32" t="str">
            <v>FAIR VALUE - OPENING BALANCE</v>
          </cell>
        </row>
        <row r="33">
          <cell r="B33" t="str">
            <v>NON-CURRENT PROVISIONS</v>
          </cell>
          <cell r="C33" t="str">
            <v>CURRENT BORROWINGS</v>
          </cell>
          <cell r="D33" t="str">
            <v>MAIZE</v>
          </cell>
          <cell r="E33" t="str">
            <v>FAIR VALUE ADJUSTMENT</v>
          </cell>
        </row>
        <row r="34">
          <cell r="B34" t="str">
            <v>NON-CURRENT RECEIVABLES</v>
          </cell>
          <cell r="C34" t="str">
            <v xml:space="preserve">CURRENT OTHER UNSPENT CONDITIONAL GRANTS AND RECEIPTS </v>
          </cell>
          <cell r="D34" t="str">
            <v>MOTOR VEHICLES</v>
          </cell>
          <cell r="E34" t="str">
            <v>FIRE ENGINES</v>
          </cell>
        </row>
        <row r="35">
          <cell r="B35" t="str">
            <v>NON-CURRENT UNSPENT CONDITIONAL GRANTS AND RECEIPTS</v>
          </cell>
          <cell r="C35" t="str">
            <v>CURRENT PORTION: ANNUITY LOANS</v>
          </cell>
          <cell r="D35" t="str">
            <v>OFFICE EQUIPMENT</v>
          </cell>
          <cell r="E35" t="str">
            <v>FURNITURE &amp; FITTINGS</v>
          </cell>
        </row>
        <row r="36">
          <cell r="B36" t="str">
            <v>OTHER ASSETS</v>
          </cell>
          <cell r="C36" t="str">
            <v>CURRENT PORTION: CAR LOANS</v>
          </cell>
          <cell r="D36" t="str">
            <v>OTHER ASSETS</v>
          </cell>
          <cell r="E36" t="str">
            <v>GAINS/LOSSES FROM CHANGE IN FAIR VALUE</v>
          </cell>
        </row>
        <row r="37">
          <cell r="B37" t="str">
            <v>OTHER CURRENT FINANCIAL ASSETS</v>
          </cell>
          <cell r="C37" t="str">
            <v>CURRENT PORTION: FINANCE LEASE LIABILITY</v>
          </cell>
          <cell r="D37" t="str">
            <v>OTHER DEBTORS</v>
          </cell>
          <cell r="E37" t="str">
            <v>HALLS</v>
          </cell>
        </row>
        <row r="38">
          <cell r="B38" t="str">
            <v>OTHER CURRENT FINANCIAL LIABILITIES</v>
          </cell>
          <cell r="C38" t="str">
            <v>CURRENT PORTION: GOVERNMENT LOANS</v>
          </cell>
          <cell r="D38" t="str">
            <v>OTHER RENTALS</v>
          </cell>
          <cell r="E38" t="str">
            <v>HISTORICAL BUILDINGS</v>
          </cell>
        </row>
        <row r="39">
          <cell r="B39" t="str">
            <v>OTHER INCOME</v>
          </cell>
          <cell r="C39" t="str">
            <v>CURRENT PORTION: HOUSING SELLING SCHEME LOANS</v>
          </cell>
          <cell r="D39" t="str">
            <v>PAINTINGS &amp; ARTIFACTS</v>
          </cell>
          <cell r="E39" t="str">
            <v>IMPAIRMENT LOSS/REVERSAL OF IMPAIRMENT LOSS</v>
          </cell>
        </row>
        <row r="40">
          <cell r="B40" t="str">
            <v>OTHER NON-CURRENT FINANCIAL ASSETS</v>
          </cell>
          <cell r="C40" t="str">
            <v>CURRENT PORTION: LOCAL REGISTERED STOCK LOANS</v>
          </cell>
          <cell r="D40" t="str">
            <v>PARKS &amp; GARDENS</v>
          </cell>
          <cell r="E40" t="str">
            <v>INCREASE IN PROVISION DUE TO DISCOUNTING</v>
          </cell>
        </row>
        <row r="41">
          <cell r="B41" t="str">
            <v>OTHER NON-CURRENT FINANCIAL LIABILITIES</v>
          </cell>
          <cell r="C41" t="str">
            <v>CURRENT PORTION: OTHER BORROWINGS</v>
          </cell>
          <cell r="D41" t="str">
            <v>PERFORMANCE AND OTHER BONUSES</v>
          </cell>
          <cell r="E41" t="str">
            <v>LANDFILL SITES</v>
          </cell>
        </row>
        <row r="42">
          <cell r="B42" t="str">
            <v>OTHER RECEIVABLES FROM NON-EXCHANGE TRANSACTIONS</v>
          </cell>
          <cell r="C42" t="str">
            <v>CURRENT PORTION: OTHER LONG TERM EMPLOYEE BENEFITS</v>
          </cell>
          <cell r="D42" t="str">
            <v>PIGS</v>
          </cell>
          <cell r="E42" t="str">
            <v>LIBRARIES</v>
          </cell>
        </row>
        <row r="43">
          <cell r="B43" t="str">
            <v>PREPAYMENTS</v>
          </cell>
          <cell r="C43" t="str">
            <v>CURRENT PORTION: OTHER NON-CURRENT RECEIVABLES</v>
          </cell>
          <cell r="D43" t="str">
            <v>PREPAID EXPENSES (IF NOT MATERIAL)</v>
          </cell>
          <cell r="E43" t="str">
            <v>MOTOR VEHICLES</v>
          </cell>
        </row>
        <row r="44">
          <cell r="B44" t="str">
            <v>PROFIT/LOSS ON FAIR VALUE ADJUSTMENT</v>
          </cell>
          <cell r="C44" t="str">
            <v>CURRENT PORTION: PROVISION FOR LONG SERVICE AWARD</v>
          </cell>
          <cell r="D44" t="str">
            <v>QUARRIES</v>
          </cell>
          <cell r="E44" t="str">
            <v>OFFICE EQUIPMENT</v>
          </cell>
        </row>
        <row r="45">
          <cell r="B45" t="str">
            <v>PROPERTY RATES</v>
          </cell>
          <cell r="C45" t="str">
            <v>CURRENT PORTION: STAFF LOANS</v>
          </cell>
          <cell r="D45" t="str">
            <v>RATES</v>
          </cell>
          <cell r="E45" t="str">
            <v>OPENING BALANCE</v>
          </cell>
        </row>
        <row r="46">
          <cell r="B46" t="str">
            <v>PROPERTY RATES - PENALTIES IMPOSED AND COLLECTION CHARGES</v>
          </cell>
          <cell r="C46" t="str">
            <v>CURRENT UNSPENT CONDITIONAL GRANTS FROM OTHER SPHERES OF GOVERNMENT</v>
          </cell>
          <cell r="D46" t="str">
            <v>RECREATION GROUNDS</v>
          </cell>
          <cell r="E46" t="str">
            <v>OTHER ASSETS</v>
          </cell>
        </row>
        <row r="47">
          <cell r="B47" t="str">
            <v>PROPERTY, PLANT AND EQUIPMENT</v>
          </cell>
          <cell r="C47" t="str">
            <v>DA: INTANGIBLE ASSETS</v>
          </cell>
          <cell r="D47" t="str">
            <v>REFUSE</v>
          </cell>
          <cell r="E47" t="str">
            <v>OTHER MOVEMENTS</v>
          </cell>
        </row>
        <row r="48">
          <cell r="B48" t="str">
            <v>PUBLIC CONTRIBUTIONS AND DONATIONS</v>
          </cell>
          <cell r="C48" t="str">
            <v>DA: PROPERTY, PLANT AND EQUIPMENT</v>
          </cell>
          <cell r="D48" t="str">
            <v>REFUSE TANKERS</v>
          </cell>
          <cell r="E48" t="str">
            <v>PAINTINGS &amp; ARTIFACTS</v>
          </cell>
        </row>
        <row r="49">
          <cell r="B49" t="str">
            <v>REMUNERATION OF COUNCILLORS</v>
          </cell>
          <cell r="C49" t="str">
            <v>DEBT COLLECTION COMMISSION</v>
          </cell>
          <cell r="D49" t="str">
            <v>RENTAL OF COMPUTER EQUIPMENT</v>
          </cell>
          <cell r="E49" t="str">
            <v>PARKS &amp; GARDENS</v>
          </cell>
        </row>
        <row r="50">
          <cell r="B50" t="str">
            <v>RENTAL OF FACILITIES AND EQUIPMENT</v>
          </cell>
          <cell r="C50" t="str">
            <v>DEPARTMENTAL CONSUMPTION</v>
          </cell>
          <cell r="D50" t="str">
            <v>RENTAL OF OFFICE EQUIPMENT</v>
          </cell>
          <cell r="E50" t="str">
            <v>QUARRIES</v>
          </cell>
        </row>
        <row r="51">
          <cell r="B51" t="str">
            <v>REPAIRS AND MAINTENANCE</v>
          </cell>
          <cell r="C51" t="str">
            <v>DEPOSITS</v>
          </cell>
          <cell r="D51" t="str">
            <v>RESERVOIRS - WATER</v>
          </cell>
          <cell r="E51" t="str">
            <v>RECREATION GROUNDS</v>
          </cell>
        </row>
        <row r="52">
          <cell r="B52" t="str">
            <v>RESERVES</v>
          </cell>
          <cell r="C52" t="str">
            <v>DEPUTY EXECUTIVE MAJOR</v>
          </cell>
          <cell r="D52" t="str">
            <v>ROAD REINSTATEMENTS</v>
          </cell>
          <cell r="E52" t="str">
            <v>REFUSE TANKERS</v>
          </cell>
        </row>
        <row r="53">
          <cell r="B53" t="str">
            <v>SERVICE CHARGES</v>
          </cell>
          <cell r="C53" t="str">
            <v>DONATIONS RECEIVED</v>
          </cell>
          <cell r="D53" t="str">
            <v>ROADS</v>
          </cell>
          <cell r="E53" t="str">
            <v>RESERVOIRS - WATER</v>
          </cell>
        </row>
        <row r="54">
          <cell r="B54" t="str">
            <v>TAXES AND TRANSFERS PAYABLE</v>
          </cell>
          <cell r="C54" t="str">
            <v>ELECTRICITY AND WATER</v>
          </cell>
          <cell r="D54" t="str">
            <v>SEWERAGE</v>
          </cell>
          <cell r="E54" t="str">
            <v>REVERSAL OF PROVISION</v>
          </cell>
        </row>
        <row r="55">
          <cell r="B55" t="str">
            <v>TRADE AND OTHER PAYABLES FROM EXCHANGE TRANSACTIONS</v>
          </cell>
          <cell r="C55" t="str">
            <v>EMPLOYEE BENEFITS</v>
          </cell>
          <cell r="D55" t="str">
            <v>SEWERAGE MAINS &amp; PURIFICATION</v>
          </cell>
          <cell r="E55" t="str">
            <v>ROADS</v>
          </cell>
        </row>
        <row r="56">
          <cell r="B56" t="str">
            <v>TRADE AND OTHER RECEIVABLES FROM EXCHANGE TRANSACTIONS</v>
          </cell>
          <cell r="C56" t="str">
            <v>EMPLOYEE RELATED COSTS - CONTRIBUTIONS TO UIF, PENSION AND MEDICAL AID</v>
          </cell>
          <cell r="D56" t="str">
            <v>SHEEP</v>
          </cell>
          <cell r="E56" t="str">
            <v>SEWERAGE MAINS &amp; PURIFICATION</v>
          </cell>
        </row>
        <row r="57">
          <cell r="B57" t="str">
            <v>VAT PAYABLE</v>
          </cell>
          <cell r="C57" t="str">
            <v>EMPLOYEE RELATED COSTS - SALARIES AND WAGES</v>
          </cell>
          <cell r="D57" t="str">
            <v>STADIUMS</v>
          </cell>
          <cell r="E57" t="str">
            <v>STADIUMS</v>
          </cell>
        </row>
        <row r="58">
          <cell r="B58" t="str">
            <v>VAT RECEIVABLE</v>
          </cell>
          <cell r="C58" t="str">
            <v>ENTERTAINMENT</v>
          </cell>
          <cell r="D58" t="str">
            <v>STORM WATER</v>
          </cell>
          <cell r="E58" t="str">
            <v>STORM WATER</v>
          </cell>
        </row>
        <row r="59">
          <cell r="B59" t="str">
            <v>WRITE-DOWNS / REVERSAL OF WRITE-DOWNS TO NRV</v>
          </cell>
          <cell r="C59" t="str">
            <v>EQUITABLE SHARE</v>
          </cell>
          <cell r="D59" t="str">
            <v>SUBSIDIES</v>
          </cell>
          <cell r="E59" t="str">
            <v>SWIMMING POOLS</v>
          </cell>
        </row>
        <row r="60">
          <cell r="C60" t="str">
            <v>EXECUTIVE COMMITTEE MEMBERS</v>
          </cell>
          <cell r="D60" t="str">
            <v>SWIMMING POOLS</v>
          </cell>
          <cell r="E60" t="str">
            <v>THEATRE</v>
          </cell>
        </row>
        <row r="61">
          <cell r="C61" t="str">
            <v>EXECUTIVE MAJOR</v>
          </cell>
          <cell r="D61" t="str">
            <v>THEATRE</v>
          </cell>
          <cell r="E61" t="str">
            <v>TRANSFERS</v>
          </cell>
        </row>
        <row r="62">
          <cell r="C62" t="str">
            <v>FC: BANK OVERDRAFT</v>
          </cell>
          <cell r="D62" t="str">
            <v>TRAVEL, MOTOR VEHICLE, ACCOMMODATION, SUBSISTENCE AND OTHER ALLOWANCES</v>
          </cell>
          <cell r="E62" t="str">
            <v>TRANSFERS FROM NON-CURRENT</v>
          </cell>
        </row>
        <row r="63">
          <cell r="C63" t="str">
            <v>FC: BORROWINGS</v>
          </cell>
          <cell r="D63" t="str">
            <v>TREES IN PLANTATION</v>
          </cell>
          <cell r="E63" t="str">
            <v>TRANSFERS FROM RESERVE</v>
          </cell>
        </row>
        <row r="64">
          <cell r="C64" t="str">
            <v>FC: CONSUMER DEPOSITS</v>
          </cell>
          <cell r="D64" t="str">
            <v>UNAUTHORIZED EXPENDITURE</v>
          </cell>
          <cell r="E64" t="str">
            <v>TRANSFERS TO CURRENT</v>
          </cell>
        </row>
        <row r="65">
          <cell r="C65" t="str">
            <v>FINANCE LEASE LIABILITY</v>
          </cell>
          <cell r="D65" t="str">
            <v>WATER</v>
          </cell>
          <cell r="E65" t="str">
            <v>TRANSFERS TO RESERVE</v>
          </cell>
        </row>
        <row r="66">
          <cell r="C66" t="str">
            <v>FINANCE LEASED ASSETS</v>
          </cell>
          <cell r="D66" t="str">
            <v>WATER MAINS &amp; PURIFICATION</v>
          </cell>
          <cell r="E66" t="str">
            <v>UNDER CONSTRUCTION</v>
          </cell>
        </row>
        <row r="67">
          <cell r="C67" t="str">
            <v>FINANCIAL MANAGEMENT GRANT</v>
          </cell>
          <cell r="D67" t="str">
            <v>WATER METERS</v>
          </cell>
          <cell r="E67" t="str">
            <v>WATER MAINS &amp; PURIFICATION</v>
          </cell>
        </row>
        <row r="68">
          <cell r="C68" t="str">
            <v>FIXED DEPOSITS</v>
          </cell>
          <cell r="D68" t="str">
            <v>WHEAT</v>
          </cell>
          <cell r="E68" t="str">
            <v>WATER METERS</v>
          </cell>
        </row>
        <row r="69">
          <cell r="C69" t="str">
            <v>FUEL AND OIL</v>
          </cell>
          <cell r="E69" t="str">
            <v>WRITE-DOWNS / REVERSAL OF WRITE-DOWNS TO NRV</v>
          </cell>
        </row>
        <row r="70">
          <cell r="C70" t="str">
            <v>FV: BIOLOGICAL ASSETS CARRIED AT FAIR VALUE</v>
          </cell>
        </row>
        <row r="71">
          <cell r="C71" t="str">
            <v>FV: INVESTMENT PROPERTY CARRIED AT FAIR VALUE</v>
          </cell>
        </row>
        <row r="72">
          <cell r="C72" t="str">
            <v>FV: OTHER FINANCIAL ASSETS</v>
          </cell>
        </row>
        <row r="73">
          <cell r="C73" t="str">
            <v>FV: OTHER FINANCIAL LIABILITIES</v>
          </cell>
        </row>
        <row r="74">
          <cell r="C74" t="str">
            <v>GL: BIOLOGICAL ASSETS</v>
          </cell>
        </row>
        <row r="75">
          <cell r="C75" t="str">
            <v>GL: INTANGIBLE ASSETS</v>
          </cell>
        </row>
        <row r="76">
          <cell r="C76" t="str">
            <v>GL: INVESTMENT PROPERTY</v>
          </cell>
        </row>
        <row r="77">
          <cell r="C77" t="str">
            <v>GL: OTHER FINANCIAL ASSETS</v>
          </cell>
        </row>
        <row r="78">
          <cell r="C78" t="str">
            <v>GL: PROPERTY, PLANT AND EQUIPMENT</v>
          </cell>
        </row>
        <row r="79">
          <cell r="C79" t="str">
            <v>GOVERNMENT LOANS</v>
          </cell>
        </row>
        <row r="80">
          <cell r="C80" t="str">
            <v>HEAVY INDUSTRIES</v>
          </cell>
        </row>
        <row r="81">
          <cell r="C81" t="str">
            <v>HERITAGE ASSETS</v>
          </cell>
        </row>
        <row r="82">
          <cell r="C82" t="str">
            <v>HOUSING BENEFITS AND ALLOWANCES</v>
          </cell>
        </row>
        <row r="83">
          <cell r="C83" t="str">
            <v>HOUSING SELLING SCHEME LOANS</v>
          </cell>
        </row>
        <row r="84">
          <cell r="C84" t="str">
            <v>IL: BIOLOGICAL ASSETS</v>
          </cell>
        </row>
        <row r="85">
          <cell r="C85" t="str">
            <v>IL: INTANGIBLE ASSETS</v>
          </cell>
        </row>
        <row r="86">
          <cell r="C86" t="str">
            <v>IL: INVESTMENT PROPERTY</v>
          </cell>
        </row>
        <row r="87">
          <cell r="C87" t="str">
            <v>IL: OTHER FINANCIAL ASSETS</v>
          </cell>
        </row>
        <row r="88">
          <cell r="C88" t="str">
            <v>IL: PROPERTY, PLANT AND EQUIPMENT</v>
          </cell>
        </row>
        <row r="89">
          <cell r="C89" t="str">
            <v>INFRASTRUCTURE</v>
          </cell>
        </row>
        <row r="90">
          <cell r="C90" t="str">
            <v xml:space="preserve">INSURANCE </v>
          </cell>
        </row>
        <row r="91">
          <cell r="C91" t="str">
            <v>INTANGIBLE ASSETS</v>
          </cell>
        </row>
        <row r="92">
          <cell r="C92" t="str">
            <v>INTEREST PAID</v>
          </cell>
        </row>
        <row r="93">
          <cell r="C93" t="str">
            <v xml:space="preserve">INVESTMENT PROPERTY </v>
          </cell>
        </row>
        <row r="94">
          <cell r="C94" t="str">
            <v>INVESTMENT PROPERTY CARRIED AT COST</v>
          </cell>
        </row>
        <row r="95">
          <cell r="C95" t="str">
            <v>LAND</v>
          </cell>
        </row>
        <row r="96">
          <cell r="C96" t="str">
            <v>LEGAL EXPENSES</v>
          </cell>
        </row>
        <row r="97">
          <cell r="C97" t="str">
            <v>LEVIES PAID</v>
          </cell>
        </row>
        <row r="98">
          <cell r="C98" t="str">
            <v xml:space="preserve">LICENCE FEES </v>
          </cell>
        </row>
        <row r="99">
          <cell r="C99" t="str">
            <v>LIGHT INDUSTRIES</v>
          </cell>
        </row>
        <row r="100">
          <cell r="C100" t="str">
            <v>LISTED INVESTMENTS</v>
          </cell>
        </row>
        <row r="101">
          <cell r="C101" t="str">
            <v>LOCAL REGISTERED STOCK LOANS</v>
          </cell>
        </row>
        <row r="102">
          <cell r="C102" t="str">
            <v>LONG SERVICE AWARDS</v>
          </cell>
        </row>
        <row r="103">
          <cell r="C103" t="str">
            <v>MAINTENANCE MATERIALS</v>
          </cell>
        </row>
        <row r="104">
          <cell r="C104" t="str">
            <v>MEMBERSHIP FEES</v>
          </cell>
        </row>
        <row r="105">
          <cell r="C105" t="str">
            <v>MIG GRANT</v>
          </cell>
        </row>
        <row r="106">
          <cell r="C106" t="str">
            <v>MIG GRANTS</v>
          </cell>
        </row>
        <row r="107">
          <cell r="C107" t="str">
            <v xml:space="preserve">NON-CURRENT OTHER UNSPENT CONDITIONAL GRANTS AND RECEIPTS </v>
          </cell>
        </row>
        <row r="108">
          <cell r="C108" t="str">
            <v>NON-CURRENT OTHER UNSPENT CONDITIONAL GRANTS FROM OTHER SPHERES OF GOVERNMENT</v>
          </cell>
        </row>
        <row r="109">
          <cell r="C109" t="str">
            <v>OTHER</v>
          </cell>
        </row>
        <row r="110">
          <cell r="C110" t="str">
            <v>OTHER ASSETS</v>
          </cell>
        </row>
        <row r="111">
          <cell r="C111" t="str">
            <v>OTHER BANK ACCOUNT</v>
          </cell>
        </row>
        <row r="112">
          <cell r="C112" t="str">
            <v>OTHER BORROWINGS</v>
          </cell>
        </row>
        <row r="113">
          <cell r="C113" t="str">
            <v>OTHER CREDITORS</v>
          </cell>
        </row>
        <row r="114">
          <cell r="C114" t="str">
            <v>OTHER CURRENT FINANCIAL ASSETS</v>
          </cell>
        </row>
        <row r="115">
          <cell r="C115" t="str">
            <v>OTHER CURRENT FINANCIAL LIABILITIES</v>
          </cell>
        </row>
        <row r="116">
          <cell r="C116" t="str">
            <v>OTHER DEBTORS</v>
          </cell>
        </row>
        <row r="117">
          <cell r="C117" t="str">
            <v>OTHER EMPLOYEE RELATED COST</v>
          </cell>
        </row>
        <row r="118">
          <cell r="C118" t="str">
            <v>OTHER GOODS HELD FOR RESALE</v>
          </cell>
        </row>
        <row r="119">
          <cell r="C119" t="str">
            <v>OTHER GOVERNMENT GRANTS AND SUBSIDIES</v>
          </cell>
        </row>
        <row r="120">
          <cell r="C120" t="str">
            <v>OTHER INCOME</v>
          </cell>
        </row>
        <row r="121">
          <cell r="C121" t="str">
            <v>OTHER INVESTMENTS</v>
          </cell>
        </row>
        <row r="122">
          <cell r="C122" t="str">
            <v>OTHER LONG TERM EMPLOYEE BENEFITS</v>
          </cell>
        </row>
        <row r="123">
          <cell r="C123" t="str">
            <v>OTHER NON-CURRENT FINANCIAL ASSETS</v>
          </cell>
        </row>
        <row r="124">
          <cell r="C124" t="str">
            <v>OTHER NON-CURRENT FINANCIAL LIABILITIES</v>
          </cell>
        </row>
        <row r="125">
          <cell r="C125" t="str">
            <v>OTHER NON-CURRENT RECEIVABLES</v>
          </cell>
        </row>
        <row r="126">
          <cell r="C126" t="str">
            <v>OTHER PROVISIONS</v>
          </cell>
        </row>
        <row r="127">
          <cell r="C127" t="str">
            <v>OTHER RENTALS</v>
          </cell>
        </row>
        <row r="128">
          <cell r="C128" t="str">
            <v>OVERTIME PAYMENTS</v>
          </cell>
        </row>
        <row r="129">
          <cell r="C129" t="str">
            <v>PARKING</v>
          </cell>
        </row>
        <row r="130">
          <cell r="C130" t="str">
            <v>PAYMENTS RECEIVED IN ADVANCE</v>
          </cell>
        </row>
        <row r="131">
          <cell r="C131" t="str">
            <v>PERFORMANCE AND OTHER BONUSES</v>
          </cell>
        </row>
        <row r="132">
          <cell r="C132" t="str">
            <v>POST RETIREMENT DEFINED BENEFIT PLAN</v>
          </cell>
        </row>
        <row r="133">
          <cell r="C133" t="str">
            <v>POSTAGE</v>
          </cell>
        </row>
        <row r="134">
          <cell r="C134" t="str">
            <v xml:space="preserve">PR: COMMERCIAL </v>
          </cell>
        </row>
        <row r="135">
          <cell r="C135" t="str">
            <v>PR: HEAVY INDUSTRIES</v>
          </cell>
        </row>
        <row r="136">
          <cell r="C136" t="str">
            <v>PR: LIGHT INDUSTRIES</v>
          </cell>
        </row>
        <row r="137">
          <cell r="C137" t="str">
            <v>PR: RESIDENTIAL</v>
          </cell>
        </row>
        <row r="138">
          <cell r="C138" t="str">
            <v>PR: STATE</v>
          </cell>
        </row>
        <row r="139">
          <cell r="C139" t="str">
            <v>PREPAID EXPENSES (IF MATERIAL)</v>
          </cell>
        </row>
        <row r="140">
          <cell r="C140" t="str">
            <v>PRIMARY BANK ACCOUNT</v>
          </cell>
        </row>
        <row r="141">
          <cell r="C141" t="str">
            <v>PRINTING AND STATIONERY</v>
          </cell>
        </row>
        <row r="142">
          <cell r="C142" t="str">
            <v>PROFESSIONAL FEES</v>
          </cell>
        </row>
        <row r="143">
          <cell r="C143" t="str">
            <v>PROPERTY, PLANT AND EQUIPMENT</v>
          </cell>
        </row>
        <row r="144">
          <cell r="C144" t="str">
            <v>PROVISION FOR DOUBTFUL DEBTS</v>
          </cell>
        </row>
        <row r="145">
          <cell r="C145" t="str">
            <v>PROVISION FOR LONG SERVICE AWARD</v>
          </cell>
        </row>
        <row r="146">
          <cell r="C146" t="str">
            <v>PROVISION FOR REHABILITATION OF LANDFILL SITES</v>
          </cell>
        </row>
        <row r="147">
          <cell r="C147" t="str">
            <v xml:space="preserve">PROVISIONS FOR BONUSES </v>
          </cell>
        </row>
        <row r="148">
          <cell r="C148" t="str">
            <v>PROVISIONS FOR LEAVE</v>
          </cell>
        </row>
        <row r="149">
          <cell r="C149" t="str">
            <v>PUBLIC CONTRIBUTIONS</v>
          </cell>
        </row>
        <row r="150">
          <cell r="C150" t="str">
            <v>RECOVERY OF UNAUTHORISED, IRREGULAR, FRUITLESS AND WASTEFUL EXPENDITURE</v>
          </cell>
        </row>
        <row r="151">
          <cell r="C151" t="str">
            <v>REFUSE REMOVAL</v>
          </cell>
        </row>
        <row r="152">
          <cell r="C152" t="str">
            <v>REMUNERATION OF CHIEF FINANCE OFFICER</v>
          </cell>
        </row>
        <row r="153">
          <cell r="C153" t="str">
            <v>REMUNERATION OF EXECUTIVE DIRECTORS: COMMUNITY SERVICES</v>
          </cell>
        </row>
        <row r="154">
          <cell r="C154" t="str">
            <v>REMUNERATION OF EXECUTIVE DIRECTORS: CORPORATE SERVICES</v>
          </cell>
        </row>
        <row r="155">
          <cell r="C155" t="str">
            <v>REMUNERATION OF EXECUTIVE DIRECTORS: TECHNICAL SERVICES</v>
          </cell>
        </row>
        <row r="156">
          <cell r="C156" t="str">
            <v>REMUNERATION OF MUNICIPAL MANAGER</v>
          </cell>
        </row>
        <row r="157">
          <cell r="C157" t="str">
            <v>RENTAL DEBTORS</v>
          </cell>
        </row>
        <row r="158">
          <cell r="C158" t="str">
            <v>RENTAL OF BUILDINGS</v>
          </cell>
        </row>
        <row r="159">
          <cell r="C159" t="str">
            <v>RENTAL OF EQUIPMENT</v>
          </cell>
        </row>
        <row r="160">
          <cell r="C160" t="str">
            <v>RENTAL OF EXTERNAL EQUIPMENT</v>
          </cell>
        </row>
        <row r="161">
          <cell r="C161" t="str">
            <v>RENTAL OF FACILITIES</v>
          </cell>
        </row>
        <row r="162">
          <cell r="C162" t="str">
            <v>RESIDENTIAL</v>
          </cell>
        </row>
        <row r="163">
          <cell r="C163" t="str">
            <v>RETENTIONS</v>
          </cell>
        </row>
        <row r="164">
          <cell r="C164" t="str">
            <v>REVALUATION RESERVE</v>
          </cell>
        </row>
        <row r="165">
          <cell r="C165" t="str">
            <v>SALE OF ELECTRICITY</v>
          </cell>
        </row>
        <row r="166">
          <cell r="C166" t="str">
            <v>SALE OF WATER</v>
          </cell>
        </row>
        <row r="167">
          <cell r="C167" t="str">
            <v>SAVINGS ACCOUNT</v>
          </cell>
        </row>
        <row r="168">
          <cell r="C168" t="str">
            <v>SECURITY COSTS</v>
          </cell>
        </row>
        <row r="169">
          <cell r="C169" t="str">
            <v>SEWERAGE AND SANITATION CHARGES</v>
          </cell>
        </row>
        <row r="170">
          <cell r="C170" t="str">
            <v>SEWERAGE TREATMENT CHARGES</v>
          </cell>
        </row>
        <row r="171">
          <cell r="C171" t="str">
            <v>SKILLS DEVELOPMENT LEVY</v>
          </cell>
        </row>
        <row r="172">
          <cell r="C172" t="str">
            <v>SPARE PARTS</v>
          </cell>
        </row>
        <row r="173">
          <cell r="C173" t="str">
            <v>SPEAKER</v>
          </cell>
        </row>
        <row r="174">
          <cell r="C174" t="str">
            <v>STAFF LEAVE ACCRUAL</v>
          </cell>
        </row>
        <row r="175">
          <cell r="C175" t="str">
            <v>STAFF LOANS</v>
          </cell>
        </row>
        <row r="176">
          <cell r="C176" t="str">
            <v>STATE</v>
          </cell>
        </row>
        <row r="177">
          <cell r="C177" t="str">
            <v>STOCKS AND MATERIAL</v>
          </cell>
        </row>
        <row r="178">
          <cell r="C178" t="str">
            <v>SUBSCRIPTION &amp; PUBLICATION</v>
          </cell>
        </row>
        <row r="179">
          <cell r="C179" t="str">
            <v>TAXES AND TRANSFERS PAYABLE</v>
          </cell>
        </row>
        <row r="180">
          <cell r="C180" t="str">
            <v>TELEPHONE COSTS</v>
          </cell>
        </row>
        <row r="181">
          <cell r="C181" t="str">
            <v>TRADE CREDITORS</v>
          </cell>
        </row>
        <row r="182">
          <cell r="C182" t="str">
            <v>TRAINING</v>
          </cell>
        </row>
        <row r="183">
          <cell r="C183" t="str">
            <v>TRANSPORT CLAIMS</v>
          </cell>
        </row>
        <row r="184">
          <cell r="C184" t="str">
            <v>TRAVEL AND SUBSISTENCE</v>
          </cell>
        </row>
        <row r="185">
          <cell r="C185" t="str">
            <v>TRAVEL, MOTOR VEHICLE, ACCOMMODATION, SUBSISTENCE AND OTHER ALLOWANCES</v>
          </cell>
        </row>
        <row r="186">
          <cell r="C186" t="str">
            <v>UNIFORMS AND OVERALLS</v>
          </cell>
        </row>
        <row r="187">
          <cell r="C187" t="str">
            <v>VALUATION COST</v>
          </cell>
        </row>
        <row r="188">
          <cell r="C188" t="str">
            <v>VAT PAYABLE</v>
          </cell>
        </row>
        <row r="189">
          <cell r="C189" t="str">
            <v>VAT RECEIVABLE</v>
          </cell>
        </row>
        <row r="190">
          <cell r="C190" t="str">
            <v>WATER</v>
          </cell>
        </row>
        <row r="191">
          <cell r="C191" t="str">
            <v>WRITE-DOWNS / REVERSAL OF WRITE-DOWNS TO NRV</v>
          </cell>
        </row>
      </sheetData>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9"/>
      <sheetName val="SB20"/>
    </sheetNames>
    <sheetDataSet>
      <sheetData sheetId="0" refreshError="1"/>
      <sheetData sheetId="1" refreshError="1"/>
      <sheetData sheetId="2" refreshError="1">
        <row r="84">
          <cell r="B84" t="str">
            <v>Supporting Table SB8 Adjustments Budget - expenditure on transfers and grant programme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Frontpage"/>
      <sheetName val="Index"/>
      <sheetName val="General Information"/>
      <sheetName val="Stat of Financial Position"/>
      <sheetName val="Stat of Fin Performance"/>
      <sheetName val="Statement of changes"/>
      <sheetName val="Cash Flow"/>
      <sheetName val="SISONKE DISTRICT MUNCIPALITY"/>
      <sheetName val="Note1to4"/>
      <sheetName val="Note 5"/>
      <sheetName val="Notes 6to8"/>
      <sheetName val="Notes 9to25"/>
      <sheetName val="Grant Balances at 30 June 09"/>
      <sheetName val="AppA"/>
      <sheetName val="APP B"/>
      <sheetName val="APP C"/>
      <sheetName val="Appendix D"/>
      <sheetName val="App E(1)"/>
      <sheetName val="APP F"/>
      <sheetName val="Sheet1"/>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34">
          <cell r="B34" t="str">
            <v>References</v>
          </cell>
        </row>
        <row r="100">
          <cell r="B100" t="str">
            <v>Table A1 Budget Summary</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102">
          <cell r="B102" t="str">
            <v>Table A3 Budgeted Financial Performance (revenue and expenditure by municipal vote)</v>
          </cell>
        </row>
      </sheetData>
      <sheetData sheetId="3"/>
      <sheetData sheetId="4">
        <row r="3">
          <cell r="B3" t="str">
            <v>Council</v>
          </cell>
        </row>
        <row r="4">
          <cell r="B4" t="str">
            <v>Municipal Manager &amp; Strategic Support</v>
          </cell>
        </row>
        <row r="14">
          <cell r="B14" t="str">
            <v>Budget &amp; Treasury Office</v>
          </cell>
        </row>
        <row r="25">
          <cell r="B25" t="str">
            <v>Human Resources, Admin &amp; IT</v>
          </cell>
        </row>
        <row r="36">
          <cell r="B36" t="str">
            <v>Dev &amp; Planning, Tourism &amp; LED, Envir Health &amp; Disarster Mngmnt</v>
          </cell>
        </row>
        <row r="47">
          <cell r="B47" t="str">
            <v>PMU &amp; Mucipal Works</v>
          </cell>
        </row>
        <row r="58">
          <cell r="B58" t="str">
            <v>WSP &amp; Operations and Maintenance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13"/>
  <sheetViews>
    <sheetView topLeftCell="E1" zoomScaleSheetLayoutView="100" workbookViewId="0">
      <pane ySplit="2" topLeftCell="A3" activePane="bottomLeft" state="frozen"/>
      <selection pane="bottomLeft" activeCell="H5" sqref="H5"/>
    </sheetView>
  </sheetViews>
  <sheetFormatPr defaultColWidth="8" defaultRowHeight="16.5"/>
  <cols>
    <col min="1" max="1" width="17" style="1" customWidth="1"/>
    <col min="2" max="2" width="16.140625" style="5" customWidth="1"/>
    <col min="3" max="3" width="14.28515625" style="5" customWidth="1"/>
    <col min="4" max="4" width="13" style="5" hidden="1" customWidth="1"/>
    <col min="5" max="5" width="16" style="41" customWidth="1"/>
    <col min="6" max="6" width="0" style="5" hidden="1" customWidth="1"/>
    <col min="7" max="7" width="18.42578125" style="5" customWidth="1"/>
    <col min="8" max="8" width="13.28515625" style="5" customWidth="1"/>
    <col min="9" max="9" width="14.28515625" style="5" customWidth="1"/>
    <col min="10" max="10" width="16.7109375" style="5" customWidth="1"/>
    <col min="11" max="11" width="0" style="5" hidden="1" customWidth="1"/>
    <col min="12" max="12" width="16.7109375" style="5" customWidth="1"/>
    <col min="13" max="13" width="0" style="5" hidden="1" customWidth="1"/>
    <col min="14" max="14" width="16.7109375" style="5" customWidth="1"/>
    <col min="15" max="15" width="0" style="5" hidden="1" customWidth="1"/>
    <col min="16" max="16" width="16.7109375" style="5" customWidth="1"/>
    <col min="17" max="17" width="0" style="5" hidden="1" customWidth="1"/>
    <col min="18" max="20" width="9.140625" style="5" hidden="1" customWidth="1"/>
    <col min="21" max="21" width="16.7109375" style="5" customWidth="1"/>
    <col min="22" max="22" width="8" style="5" customWidth="1"/>
    <col min="23" max="16384" width="8" style="5"/>
  </cols>
  <sheetData>
    <row r="1" spans="1:21" s="6" customFormat="1">
      <c r="A1" s="549" t="s">
        <v>0</v>
      </c>
      <c r="B1" s="549" t="s">
        <v>1</v>
      </c>
      <c r="C1" s="550" t="s">
        <v>2</v>
      </c>
      <c r="D1" s="550" t="s">
        <v>3</v>
      </c>
      <c r="E1" s="551" t="s">
        <v>4</v>
      </c>
      <c r="F1" s="550" t="s">
        <v>5</v>
      </c>
      <c r="G1" s="549" t="s">
        <v>6</v>
      </c>
      <c r="H1" s="549" t="s">
        <v>7</v>
      </c>
      <c r="I1" s="465" t="s">
        <v>8</v>
      </c>
      <c r="J1" s="549" t="s">
        <v>94</v>
      </c>
      <c r="K1" s="549"/>
      <c r="L1" s="549"/>
      <c r="M1" s="549"/>
      <c r="N1" s="549"/>
      <c r="O1" s="549"/>
      <c r="P1" s="549"/>
      <c r="Q1" s="549"/>
      <c r="R1" s="550" t="s">
        <v>10</v>
      </c>
      <c r="S1" s="550"/>
      <c r="T1" s="550"/>
      <c r="U1" s="465" t="s">
        <v>927</v>
      </c>
    </row>
    <row r="2" spans="1:21" s="6" customFormat="1">
      <c r="A2" s="549"/>
      <c r="B2" s="549"/>
      <c r="C2" s="550"/>
      <c r="D2" s="550"/>
      <c r="E2" s="551"/>
      <c r="F2" s="550"/>
      <c r="G2" s="549"/>
      <c r="H2" s="549"/>
      <c r="I2" s="7" t="s">
        <v>95</v>
      </c>
      <c r="J2" s="8" t="s">
        <v>12</v>
      </c>
      <c r="K2" s="8"/>
      <c r="L2" s="8" t="s">
        <v>13</v>
      </c>
      <c r="M2" s="8"/>
      <c r="N2" s="8" t="s">
        <v>14</v>
      </c>
      <c r="O2" s="8"/>
      <c r="P2" s="8" t="s">
        <v>15</v>
      </c>
      <c r="Q2" s="8"/>
      <c r="R2" s="9" t="s">
        <v>16</v>
      </c>
      <c r="S2" s="9" t="s">
        <v>17</v>
      </c>
      <c r="T2" s="9" t="s">
        <v>18</v>
      </c>
      <c r="U2" s="7" t="s">
        <v>932</v>
      </c>
    </row>
    <row r="3" spans="1:21" s="103" customFormat="1" ht="198">
      <c r="A3" s="518" t="s">
        <v>96</v>
      </c>
      <c r="B3" s="519" t="s">
        <v>97</v>
      </c>
      <c r="C3" s="519" t="s">
        <v>98</v>
      </c>
      <c r="D3" s="519"/>
      <c r="E3" s="520">
        <v>200000</v>
      </c>
      <c r="F3" s="481"/>
      <c r="G3" s="519" t="s">
        <v>99</v>
      </c>
      <c r="H3" s="519" t="s">
        <v>100</v>
      </c>
      <c r="I3" s="521" t="s">
        <v>1185</v>
      </c>
      <c r="J3" s="519" t="s">
        <v>101</v>
      </c>
      <c r="K3" s="522"/>
      <c r="L3" s="519" t="s">
        <v>102</v>
      </c>
      <c r="M3" s="522"/>
      <c r="N3" s="519" t="s">
        <v>102</v>
      </c>
      <c r="O3" s="522"/>
      <c r="P3" s="519" t="s">
        <v>102</v>
      </c>
      <c r="Q3" s="522"/>
      <c r="R3" s="481"/>
      <c r="S3" s="481"/>
      <c r="T3" s="481"/>
      <c r="U3" s="521" t="s">
        <v>1223</v>
      </c>
    </row>
    <row r="4" spans="1:21" s="103" customFormat="1" ht="115.5">
      <c r="A4" s="518" t="s">
        <v>103</v>
      </c>
      <c r="B4" s="519" t="s">
        <v>104</v>
      </c>
      <c r="C4" s="519" t="s">
        <v>105</v>
      </c>
      <c r="D4" s="481"/>
      <c r="E4" s="520">
        <v>800000</v>
      </c>
      <c r="F4" s="481"/>
      <c r="G4" s="521" t="s">
        <v>1224</v>
      </c>
      <c r="H4" s="519" t="s">
        <v>100</v>
      </c>
      <c r="I4" s="519" t="s">
        <v>106</v>
      </c>
      <c r="J4" s="519" t="s">
        <v>102</v>
      </c>
      <c r="K4" s="481"/>
      <c r="L4" s="519" t="s">
        <v>102</v>
      </c>
      <c r="M4" s="481"/>
      <c r="N4" s="519" t="s">
        <v>102</v>
      </c>
      <c r="O4" s="481"/>
      <c r="P4" s="519" t="s">
        <v>102</v>
      </c>
      <c r="Q4" s="481"/>
      <c r="R4" s="481"/>
      <c r="S4" s="481"/>
      <c r="T4" s="481"/>
      <c r="U4" s="519" t="s">
        <v>943</v>
      </c>
    </row>
    <row r="5" spans="1:21" s="103" customFormat="1" ht="148.5">
      <c r="A5" s="524" t="s">
        <v>107</v>
      </c>
      <c r="B5" s="525" t="s">
        <v>108</v>
      </c>
      <c r="C5" s="526" t="s">
        <v>1225</v>
      </c>
      <c r="D5" s="481"/>
      <c r="E5" s="520" t="s">
        <v>308</v>
      </c>
      <c r="F5" s="481"/>
      <c r="G5" s="519" t="s">
        <v>944</v>
      </c>
      <c r="H5" s="519" t="s">
        <v>100</v>
      </c>
      <c r="I5" s="519" t="s">
        <v>22</v>
      </c>
      <c r="J5" s="521" t="s">
        <v>1226</v>
      </c>
      <c r="K5" s="481"/>
      <c r="L5" s="519" t="s">
        <v>109</v>
      </c>
      <c r="M5" s="481"/>
      <c r="N5" s="521" t="s">
        <v>22</v>
      </c>
      <c r="O5" s="481"/>
      <c r="P5" s="523" t="s">
        <v>22</v>
      </c>
      <c r="Q5" s="481"/>
      <c r="R5" s="481"/>
      <c r="S5" s="481"/>
      <c r="T5" s="481"/>
      <c r="U5" s="519" t="s">
        <v>945</v>
      </c>
    </row>
    <row r="6" spans="1:21" s="103" customFormat="1" ht="49.5">
      <c r="A6" s="527" t="s">
        <v>1178</v>
      </c>
      <c r="B6" s="525"/>
      <c r="C6" s="526"/>
      <c r="D6" s="481"/>
      <c r="E6" s="520"/>
      <c r="F6" s="481"/>
      <c r="G6" s="519" t="s">
        <v>110</v>
      </c>
      <c r="H6" s="519" t="s">
        <v>100</v>
      </c>
      <c r="I6" s="523" t="s">
        <v>22</v>
      </c>
      <c r="J6" s="529" t="s">
        <v>111</v>
      </c>
      <c r="K6" s="481"/>
      <c r="L6" s="529" t="s">
        <v>111</v>
      </c>
      <c r="M6" s="481"/>
      <c r="N6" s="529" t="s">
        <v>111</v>
      </c>
      <c r="O6" s="481"/>
      <c r="P6" s="529" t="s">
        <v>111</v>
      </c>
      <c r="Q6" s="481"/>
      <c r="R6" s="481"/>
      <c r="S6" s="481"/>
      <c r="T6" s="481"/>
      <c r="U6" s="529" t="s">
        <v>111</v>
      </c>
    </row>
    <row r="7" spans="1:21" s="103" customFormat="1" ht="99">
      <c r="A7" s="527" t="s">
        <v>1178</v>
      </c>
      <c r="B7" s="525"/>
      <c r="C7" s="526"/>
      <c r="D7" s="481"/>
      <c r="E7" s="520"/>
      <c r="F7" s="481"/>
      <c r="G7" s="519" t="s">
        <v>112</v>
      </c>
      <c r="H7" s="519" t="s">
        <v>100</v>
      </c>
      <c r="I7" s="481"/>
      <c r="J7" s="529" t="s">
        <v>113</v>
      </c>
      <c r="K7" s="481"/>
      <c r="L7" s="529" t="s">
        <v>113</v>
      </c>
      <c r="M7" s="481"/>
      <c r="N7" s="529" t="s">
        <v>113</v>
      </c>
      <c r="O7" s="481"/>
      <c r="P7" s="529" t="s">
        <v>113</v>
      </c>
      <c r="Q7" s="481"/>
      <c r="R7" s="481"/>
      <c r="S7" s="481"/>
      <c r="T7" s="481"/>
      <c r="U7" s="529" t="s">
        <v>946</v>
      </c>
    </row>
    <row r="8" spans="1:21" s="103" customFormat="1" ht="181.5">
      <c r="A8" s="527" t="s">
        <v>1178</v>
      </c>
      <c r="B8" s="525"/>
      <c r="C8" s="526"/>
      <c r="D8" s="528"/>
      <c r="E8" s="530"/>
      <c r="F8" s="528"/>
      <c r="G8" s="534" t="s">
        <v>1227</v>
      </c>
      <c r="H8" s="531" t="s">
        <v>100</v>
      </c>
      <c r="I8" s="532" t="s">
        <v>22</v>
      </c>
      <c r="J8" s="534" t="s">
        <v>1228</v>
      </c>
      <c r="K8" s="528"/>
      <c r="L8" s="531" t="s">
        <v>114</v>
      </c>
      <c r="M8" s="528"/>
      <c r="N8" s="531" t="s">
        <v>114</v>
      </c>
      <c r="O8" s="528"/>
      <c r="P8" s="531" t="s">
        <v>114</v>
      </c>
      <c r="Q8" s="528"/>
      <c r="R8" s="533"/>
      <c r="S8" s="528"/>
      <c r="T8" s="528"/>
      <c r="U8" s="534" t="s">
        <v>1229</v>
      </c>
    </row>
    <row r="9" spans="1:21" s="103" customFormat="1" ht="82.5">
      <c r="A9" s="518" t="s">
        <v>115</v>
      </c>
      <c r="B9" s="521" t="s">
        <v>1230</v>
      </c>
      <c r="C9" s="519" t="s">
        <v>116</v>
      </c>
      <c r="D9" s="519"/>
      <c r="E9" s="520">
        <v>700000</v>
      </c>
      <c r="F9" s="481"/>
      <c r="G9" s="521" t="s">
        <v>1231</v>
      </c>
      <c r="H9" s="519" t="s">
        <v>100</v>
      </c>
      <c r="I9" s="519" t="s">
        <v>117</v>
      </c>
      <c r="J9" s="519" t="s">
        <v>118</v>
      </c>
      <c r="K9" s="481"/>
      <c r="L9" s="519" t="s">
        <v>119</v>
      </c>
      <c r="M9" s="481"/>
      <c r="N9" s="519" t="s">
        <v>119</v>
      </c>
      <c r="O9" s="481"/>
      <c r="P9" s="519" t="s">
        <v>119</v>
      </c>
      <c r="Q9" s="481"/>
      <c r="R9" s="535"/>
      <c r="S9" s="481"/>
      <c r="T9" s="481"/>
      <c r="U9" s="519" t="s">
        <v>947</v>
      </c>
    </row>
    <row r="10" spans="1:21" s="103" customFormat="1" ht="115.5">
      <c r="A10" s="536" t="s">
        <v>1232</v>
      </c>
      <c r="B10" s="519" t="s">
        <v>120</v>
      </c>
      <c r="C10" s="519" t="s">
        <v>121</v>
      </c>
      <c r="D10" s="519" t="s">
        <v>122</v>
      </c>
      <c r="E10" s="537" t="s">
        <v>308</v>
      </c>
      <c r="F10" s="538"/>
      <c r="G10" s="519" t="s">
        <v>123</v>
      </c>
      <c r="H10" s="519" t="s">
        <v>100</v>
      </c>
      <c r="I10" s="519" t="s">
        <v>124</v>
      </c>
      <c r="J10" s="521" t="s">
        <v>1233</v>
      </c>
      <c r="K10" s="481"/>
      <c r="L10" s="521" t="s">
        <v>1233</v>
      </c>
      <c r="M10" s="521" t="s">
        <v>1233</v>
      </c>
      <c r="N10" s="521" t="s">
        <v>1233</v>
      </c>
      <c r="O10" s="521" t="s">
        <v>1233</v>
      </c>
      <c r="P10" s="521" t="s">
        <v>1233</v>
      </c>
      <c r="Q10" s="481"/>
      <c r="U10" s="521" t="s">
        <v>1233</v>
      </c>
    </row>
    <row r="11" spans="1:21" s="103" customFormat="1" ht="165">
      <c r="A11" s="536" t="s">
        <v>125</v>
      </c>
      <c r="B11" s="519" t="s">
        <v>126</v>
      </c>
      <c r="C11" s="519" t="s">
        <v>127</v>
      </c>
      <c r="D11" s="519" t="s">
        <v>128</v>
      </c>
      <c r="E11" s="539" t="s">
        <v>312</v>
      </c>
      <c r="F11" s="537"/>
      <c r="G11" s="519" t="s">
        <v>129</v>
      </c>
      <c r="H11" s="519" t="s">
        <v>100</v>
      </c>
      <c r="I11" s="519" t="s">
        <v>130</v>
      </c>
      <c r="J11" s="519" t="s">
        <v>22</v>
      </c>
      <c r="K11" s="481"/>
      <c r="L11" s="519" t="s">
        <v>22</v>
      </c>
      <c r="M11" s="481"/>
      <c r="N11" s="519" t="s">
        <v>22</v>
      </c>
      <c r="O11" s="481"/>
      <c r="P11" s="519" t="s">
        <v>22</v>
      </c>
      <c r="Q11" s="481"/>
      <c r="U11" s="529" t="s">
        <v>22</v>
      </c>
    </row>
    <row r="12" spans="1:21" s="103" customFormat="1" ht="132">
      <c r="A12" s="540" t="s">
        <v>131</v>
      </c>
      <c r="B12" s="519" t="s">
        <v>132</v>
      </c>
      <c r="C12" s="541" t="s">
        <v>1234</v>
      </c>
      <c r="D12" s="519" t="s">
        <v>133</v>
      </c>
      <c r="E12" s="537">
        <v>650000</v>
      </c>
      <c r="F12" s="537"/>
      <c r="G12" s="519" t="s">
        <v>123</v>
      </c>
      <c r="H12" s="542" t="s">
        <v>100</v>
      </c>
      <c r="I12" s="519" t="s">
        <v>134</v>
      </c>
      <c r="J12" s="519" t="s">
        <v>123</v>
      </c>
      <c r="K12" s="481"/>
      <c r="L12" s="519" t="s">
        <v>123</v>
      </c>
      <c r="M12" s="481"/>
      <c r="N12" s="519" t="s">
        <v>123</v>
      </c>
      <c r="O12" s="519"/>
      <c r="P12" s="519" t="s">
        <v>123</v>
      </c>
      <c r="Q12" s="481"/>
      <c r="U12" s="519" t="s">
        <v>123</v>
      </c>
    </row>
    <row r="13" spans="1:21" s="544" customFormat="1" ht="198">
      <c r="A13" s="540" t="s">
        <v>135</v>
      </c>
      <c r="B13" s="521" t="s">
        <v>136</v>
      </c>
      <c r="C13" s="521" t="s">
        <v>137</v>
      </c>
      <c r="D13" s="521" t="s">
        <v>22</v>
      </c>
      <c r="E13" s="543">
        <v>100000</v>
      </c>
      <c r="F13" s="523"/>
      <c r="G13" s="521" t="s">
        <v>138</v>
      </c>
      <c r="H13" s="523" t="s">
        <v>100</v>
      </c>
      <c r="I13" s="521" t="s">
        <v>22</v>
      </c>
      <c r="J13" s="521" t="s">
        <v>139</v>
      </c>
      <c r="K13" s="523"/>
      <c r="L13" s="521" t="s">
        <v>140</v>
      </c>
      <c r="M13" s="523"/>
      <c r="N13" s="521" t="s">
        <v>141</v>
      </c>
      <c r="O13" s="523"/>
      <c r="P13" s="521" t="s">
        <v>140</v>
      </c>
      <c r="Q13" s="523"/>
      <c r="U13" s="521" t="s">
        <v>948</v>
      </c>
    </row>
  </sheetData>
  <mergeCells count="10">
    <mergeCell ref="G1:G2"/>
    <mergeCell ref="H1:H2"/>
    <mergeCell ref="J1:Q1"/>
    <mergeCell ref="R1:T1"/>
    <mergeCell ref="A1:A2"/>
    <mergeCell ref="B1:B2"/>
    <mergeCell ref="C1:C2"/>
    <mergeCell ref="D1:D2"/>
    <mergeCell ref="E1:E2"/>
    <mergeCell ref="F1:F2"/>
  </mergeCells>
  <pageMargins left="0.70866141732283472" right="0.70866141732283472" top="0.74803149606299213" bottom="0.74803149606299213" header="0.31496062992125984" footer="0.31496062992125984"/>
  <pageSetup paperSize="9" scale="63" fitToHeight="5" orientation="landscape" r:id="rId1"/>
  <headerFooter>
    <oddHeader>&amp;C&amp;"-,Bold"&amp;16OFFICE OF THE MUNICIPAL MANAGER&amp;R201213 SDBIP</oddHeader>
    <oddFooter>&amp;RPage &amp;P of &amp;N</oddFooter>
  </headerFooter>
  <rowBreaks count="1" manualBreakCount="1">
    <brk id="8" max="16383" man="1"/>
  </rowBreaks>
  <colBreaks count="1" manualBreakCount="1">
    <brk id="17"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4"/>
  <sheetViews>
    <sheetView view="pageBreakPreview" zoomScale="60" workbookViewId="0">
      <selection activeCell="M20" sqref="M20"/>
    </sheetView>
  </sheetViews>
  <sheetFormatPr defaultColWidth="8" defaultRowHeight="33" customHeight="1"/>
  <cols>
    <col min="1" max="1" width="13" style="317" customWidth="1"/>
    <col min="2" max="2" width="34.85546875" style="318" customWidth="1"/>
    <col min="3" max="3" width="9.140625" style="319" customWidth="1"/>
    <col min="4" max="4" width="58.140625" style="348" customWidth="1"/>
    <col min="5" max="5" width="11.7109375" style="349" hidden="1" customWidth="1"/>
    <col min="6" max="6" width="21.7109375" style="349" hidden="1" customWidth="1"/>
    <col min="7" max="10" width="24.42578125" style="349" hidden="1" customWidth="1"/>
    <col min="11" max="11" width="22.28515625" style="349" customWidth="1"/>
    <col min="12" max="12" width="19.85546875" style="349" customWidth="1"/>
    <col min="13" max="13" width="17" style="349" customWidth="1"/>
    <col min="14" max="14" width="22.5703125" style="395" hidden="1" customWidth="1"/>
    <col min="15" max="15" width="18.28515625" style="395" hidden="1" customWidth="1"/>
    <col min="16" max="16" width="19.5703125" style="395" customWidth="1"/>
    <col min="17" max="28" width="19.5703125" style="396" hidden="1" customWidth="1"/>
    <col min="29" max="29" width="19.140625" style="396" customWidth="1"/>
    <col min="30" max="30" width="23" style="397" customWidth="1"/>
    <col min="31" max="31" width="8.42578125" style="320" customWidth="1"/>
    <col min="32" max="32" width="8" style="321" customWidth="1"/>
    <col min="33" max="33" width="15.42578125" style="321" customWidth="1"/>
    <col min="34" max="34" width="8" style="283" customWidth="1"/>
    <col min="35" max="16384" width="8" style="283"/>
  </cols>
  <sheetData>
    <row r="1" spans="1:33" ht="33" customHeight="1">
      <c r="D1" s="394"/>
      <c r="E1" s="394"/>
      <c r="F1" s="394"/>
      <c r="G1" s="394"/>
      <c r="H1" s="394"/>
      <c r="I1" s="394"/>
      <c r="J1" s="394"/>
      <c r="K1" s="394"/>
      <c r="L1" s="394"/>
      <c r="M1" s="394"/>
      <c r="N1" s="423"/>
      <c r="O1" s="423"/>
      <c r="P1" s="423"/>
      <c r="Q1" s="423"/>
      <c r="R1" s="423"/>
      <c r="S1" s="423"/>
      <c r="T1" s="423"/>
      <c r="U1" s="423"/>
      <c r="V1" s="423"/>
      <c r="W1" s="423"/>
      <c r="X1" s="423"/>
      <c r="Y1" s="423"/>
      <c r="Z1" s="423"/>
      <c r="AA1" s="423"/>
      <c r="AB1" s="423"/>
      <c r="AC1" s="423"/>
      <c r="AD1" s="392"/>
    </row>
    <row r="2" spans="1:33" ht="33" customHeight="1">
      <c r="D2" s="424" t="s">
        <v>1177</v>
      </c>
      <c r="E2" s="425"/>
      <c r="F2" s="425"/>
      <c r="G2" s="425"/>
      <c r="H2" s="425"/>
      <c r="I2" s="425"/>
      <c r="J2" s="425"/>
      <c r="K2" s="425"/>
      <c r="L2" s="425"/>
      <c r="M2" s="425"/>
      <c r="N2" s="425"/>
      <c r="O2" s="425"/>
      <c r="P2" s="569" t="s">
        <v>1176</v>
      </c>
      <c r="Q2" s="570"/>
      <c r="R2" s="570"/>
      <c r="S2" s="570"/>
      <c r="T2" s="570"/>
      <c r="U2" s="570"/>
      <c r="V2" s="570"/>
      <c r="W2" s="570"/>
      <c r="X2" s="570"/>
      <c r="Y2" s="570"/>
      <c r="Z2" s="570"/>
      <c r="AA2" s="570"/>
      <c r="AB2" s="570"/>
      <c r="AC2" s="570"/>
      <c r="AD2" s="571"/>
      <c r="AE2" s="322"/>
    </row>
    <row r="3" spans="1:33" ht="33" customHeight="1">
      <c r="A3" s="323" t="s">
        <v>1032</v>
      </c>
      <c r="B3" s="324" t="s">
        <v>1033</v>
      </c>
      <c r="C3" s="325"/>
      <c r="D3" s="426" t="s">
        <v>1034</v>
      </c>
      <c r="E3" s="427" t="s">
        <v>1035</v>
      </c>
      <c r="F3" s="427" t="s">
        <v>1036</v>
      </c>
      <c r="G3" s="427" t="s">
        <v>1037</v>
      </c>
      <c r="H3" s="427" t="s">
        <v>1038</v>
      </c>
      <c r="I3" s="427" t="s">
        <v>1039</v>
      </c>
      <c r="J3" s="427" t="s">
        <v>1040</v>
      </c>
      <c r="K3" s="427" t="s">
        <v>1041</v>
      </c>
      <c r="L3" s="427" t="s">
        <v>1042</v>
      </c>
      <c r="M3" s="427" t="s">
        <v>1043</v>
      </c>
      <c r="N3" s="428" t="s">
        <v>1044</v>
      </c>
      <c r="O3" s="429" t="s">
        <v>1045</v>
      </c>
      <c r="P3" s="429" t="s">
        <v>142</v>
      </c>
      <c r="Q3" s="428" t="s">
        <v>1046</v>
      </c>
      <c r="R3" s="428" t="s">
        <v>1047</v>
      </c>
      <c r="S3" s="428" t="s">
        <v>1048</v>
      </c>
      <c r="T3" s="428" t="s">
        <v>1049</v>
      </c>
      <c r="U3" s="428" t="s">
        <v>1018</v>
      </c>
      <c r="V3" s="428" t="s">
        <v>1050</v>
      </c>
      <c r="W3" s="428" t="s">
        <v>1051</v>
      </c>
      <c r="X3" s="428" t="s">
        <v>1052</v>
      </c>
      <c r="Y3" s="428" t="s">
        <v>1053</v>
      </c>
      <c r="Z3" s="428" t="s">
        <v>1054</v>
      </c>
      <c r="AA3" s="428" t="s">
        <v>1024</v>
      </c>
      <c r="AB3" s="428" t="s">
        <v>1055</v>
      </c>
      <c r="AC3" s="429" t="s">
        <v>1056</v>
      </c>
      <c r="AD3" s="430" t="s">
        <v>1057</v>
      </c>
      <c r="AE3" s="326"/>
      <c r="AF3" s="327"/>
      <c r="AG3" s="327"/>
    </row>
    <row r="4" spans="1:33" s="337" customFormat="1" ht="33" customHeight="1">
      <c r="A4" s="328" t="s">
        <v>1058</v>
      </c>
      <c r="B4" s="329"/>
      <c r="C4" s="330"/>
      <c r="D4" s="404" t="s">
        <v>1059</v>
      </c>
      <c r="E4" s="331"/>
      <c r="F4" s="331"/>
      <c r="G4" s="331"/>
      <c r="H4" s="331"/>
      <c r="I4" s="331"/>
      <c r="J4" s="331"/>
      <c r="K4" s="332" t="s">
        <v>1060</v>
      </c>
      <c r="L4" s="332" t="s">
        <v>314</v>
      </c>
      <c r="M4" s="331" t="s">
        <v>188</v>
      </c>
      <c r="N4" s="333">
        <v>5000000</v>
      </c>
      <c r="O4" s="333">
        <v>2000000</v>
      </c>
      <c r="P4" s="333">
        <v>3000000</v>
      </c>
      <c r="Q4" s="333"/>
      <c r="R4" s="333"/>
      <c r="S4" s="333"/>
      <c r="T4" s="333"/>
      <c r="U4" s="333"/>
      <c r="V4" s="333"/>
      <c r="W4" s="333"/>
      <c r="X4" s="333"/>
      <c r="Y4" s="333"/>
      <c r="Z4" s="333"/>
      <c r="AA4" s="333"/>
      <c r="AB4" s="333"/>
      <c r="AC4" s="333">
        <v>0</v>
      </c>
      <c r="AD4" s="405">
        <v>0</v>
      </c>
      <c r="AE4" s="334"/>
      <c r="AF4" s="335" t="s">
        <v>1061</v>
      </c>
      <c r="AG4" s="336">
        <v>4000000</v>
      </c>
    </row>
    <row r="5" spans="1:33" s="337" customFormat="1" ht="33" customHeight="1">
      <c r="A5" s="338" t="s">
        <v>1058</v>
      </c>
      <c r="B5" s="339"/>
      <c r="C5" s="330"/>
      <c r="D5" s="406" t="s">
        <v>1062</v>
      </c>
      <c r="E5" s="340"/>
      <c r="F5" s="340"/>
      <c r="G5" s="341"/>
      <c r="H5" s="341"/>
      <c r="I5" s="341"/>
      <c r="J5" s="341"/>
      <c r="K5" s="342" t="s">
        <v>1060</v>
      </c>
      <c r="L5" s="342" t="s">
        <v>353</v>
      </c>
      <c r="M5" s="340" t="s">
        <v>188</v>
      </c>
      <c r="N5" s="343">
        <v>4000000</v>
      </c>
      <c r="O5" s="344">
        <v>4000000</v>
      </c>
      <c r="P5" s="344">
        <v>2000000</v>
      </c>
      <c r="Q5" s="344"/>
      <c r="R5" s="344"/>
      <c r="S5" s="344"/>
      <c r="T5" s="344"/>
      <c r="U5" s="344"/>
      <c r="V5" s="344"/>
      <c r="W5" s="344"/>
      <c r="X5" s="344"/>
      <c r="Y5" s="344"/>
      <c r="Z5" s="344"/>
      <c r="AA5" s="344"/>
      <c r="AB5" s="344"/>
      <c r="AC5" s="344">
        <v>0</v>
      </c>
      <c r="AD5" s="407">
        <v>0</v>
      </c>
      <c r="AE5" s="334"/>
      <c r="AF5" s="335" t="s">
        <v>1063</v>
      </c>
      <c r="AG5" s="336">
        <v>8891317</v>
      </c>
    </row>
    <row r="6" spans="1:33" s="337" customFormat="1" ht="33" customHeight="1">
      <c r="A6" s="338" t="s">
        <v>1058</v>
      </c>
      <c r="B6" s="339"/>
      <c r="C6" s="330"/>
      <c r="D6" s="406" t="s">
        <v>1064</v>
      </c>
      <c r="E6" s="340"/>
      <c r="F6" s="340"/>
      <c r="G6" s="341"/>
      <c r="H6" s="341"/>
      <c r="I6" s="341"/>
      <c r="J6" s="341"/>
      <c r="K6" s="342" t="s">
        <v>1060</v>
      </c>
      <c r="L6" s="342" t="s">
        <v>314</v>
      </c>
      <c r="M6" s="340" t="s">
        <v>188</v>
      </c>
      <c r="N6" s="343">
        <v>10740227</v>
      </c>
      <c r="O6" s="345">
        <v>5070080.75</v>
      </c>
      <c r="P6" s="345">
        <v>2670146.25</v>
      </c>
      <c r="Q6" s="345"/>
      <c r="R6" s="345"/>
      <c r="S6" s="345"/>
      <c r="T6" s="345"/>
      <c r="U6" s="345"/>
      <c r="V6" s="345"/>
      <c r="W6" s="345"/>
      <c r="X6" s="345"/>
      <c r="Y6" s="345"/>
      <c r="Z6" s="345"/>
      <c r="AA6" s="345"/>
      <c r="AB6" s="345"/>
      <c r="AC6" s="344">
        <v>0</v>
      </c>
      <c r="AD6" s="407">
        <v>0</v>
      </c>
      <c r="AE6" s="334"/>
      <c r="AF6" s="346" t="s">
        <v>1065</v>
      </c>
      <c r="AG6" s="336">
        <v>47565122.490000002</v>
      </c>
    </row>
    <row r="7" spans="1:33" s="337" customFormat="1" ht="33" customHeight="1">
      <c r="A7" s="338" t="s">
        <v>1058</v>
      </c>
      <c r="B7" s="339"/>
      <c r="C7" s="330"/>
      <c r="D7" s="406" t="s">
        <v>1066</v>
      </c>
      <c r="E7" s="340"/>
      <c r="F7" s="340"/>
      <c r="G7" s="341"/>
      <c r="H7" s="341"/>
      <c r="I7" s="341"/>
      <c r="J7" s="341"/>
      <c r="K7" s="342" t="s">
        <v>1060</v>
      </c>
      <c r="L7" s="342" t="s">
        <v>353</v>
      </c>
      <c r="M7" s="340" t="s">
        <v>188</v>
      </c>
      <c r="N7" s="343">
        <v>11837528</v>
      </c>
      <c r="O7" s="345">
        <v>10556317.810000001</v>
      </c>
      <c r="P7" s="345">
        <v>1281210.19</v>
      </c>
      <c r="Q7" s="345"/>
      <c r="R7" s="345"/>
      <c r="S7" s="345"/>
      <c r="T7" s="345"/>
      <c r="U7" s="345"/>
      <c r="V7" s="345"/>
      <c r="W7" s="345"/>
      <c r="X7" s="345"/>
      <c r="Y7" s="345"/>
      <c r="Z7" s="345"/>
      <c r="AA7" s="345"/>
      <c r="AB7" s="345"/>
      <c r="AC7" s="344">
        <v>0</v>
      </c>
      <c r="AD7" s="407">
        <v>0</v>
      </c>
      <c r="AE7" s="334"/>
      <c r="AF7" s="335" t="s">
        <v>1067</v>
      </c>
      <c r="AG7" s="336">
        <v>147818113.94999999</v>
      </c>
    </row>
    <row r="8" spans="1:33" s="337" customFormat="1" ht="33" customHeight="1">
      <c r="A8" s="338" t="s">
        <v>1058</v>
      </c>
      <c r="B8" s="339"/>
      <c r="C8" s="330"/>
      <c r="D8" s="406" t="s">
        <v>1068</v>
      </c>
      <c r="E8" s="340"/>
      <c r="F8" s="340"/>
      <c r="G8" s="341"/>
      <c r="H8" s="341"/>
      <c r="I8" s="341"/>
      <c r="J8" s="341"/>
      <c r="K8" s="342" t="s">
        <v>1069</v>
      </c>
      <c r="L8" s="342" t="s">
        <v>353</v>
      </c>
      <c r="M8" s="340" t="s">
        <v>188</v>
      </c>
      <c r="N8" s="343">
        <v>3000000</v>
      </c>
      <c r="O8" s="344">
        <v>3000000</v>
      </c>
      <c r="P8" s="347">
        <v>3686880</v>
      </c>
      <c r="Q8" s="347"/>
      <c r="R8" s="347"/>
      <c r="S8" s="347"/>
      <c r="T8" s="347"/>
      <c r="U8" s="347"/>
      <c r="V8" s="347"/>
      <c r="W8" s="347"/>
      <c r="X8" s="347"/>
      <c r="Y8" s="347"/>
      <c r="Z8" s="347"/>
      <c r="AA8" s="347"/>
      <c r="AB8" s="347"/>
      <c r="AC8" s="344">
        <v>0</v>
      </c>
      <c r="AD8" s="407">
        <v>0</v>
      </c>
      <c r="AE8" s="334"/>
      <c r="AF8" s="335" t="s">
        <v>709</v>
      </c>
      <c r="AG8" s="336">
        <v>208274553.44</v>
      </c>
    </row>
    <row r="9" spans="1:33" s="337" customFormat="1" ht="33" customHeight="1">
      <c r="A9" s="338" t="s">
        <v>1058</v>
      </c>
      <c r="B9" s="339"/>
      <c r="C9" s="330"/>
      <c r="D9" s="406" t="s">
        <v>1070</v>
      </c>
      <c r="E9" s="340"/>
      <c r="F9" s="340"/>
      <c r="G9" s="341"/>
      <c r="H9" s="341"/>
      <c r="I9" s="341"/>
      <c r="J9" s="341"/>
      <c r="K9" s="342" t="s">
        <v>1069</v>
      </c>
      <c r="L9" s="342" t="s">
        <v>399</v>
      </c>
      <c r="M9" s="340" t="s">
        <v>188</v>
      </c>
      <c r="N9" s="343">
        <v>7000000</v>
      </c>
      <c r="O9" s="344">
        <v>2000000</v>
      </c>
      <c r="P9" s="344">
        <v>4000000</v>
      </c>
      <c r="Q9" s="344"/>
      <c r="R9" s="344"/>
      <c r="S9" s="344"/>
      <c r="T9" s="344"/>
      <c r="U9" s="344"/>
      <c r="V9" s="344"/>
      <c r="W9" s="344"/>
      <c r="X9" s="344"/>
      <c r="Y9" s="344"/>
      <c r="Z9" s="344"/>
      <c r="AA9" s="344"/>
      <c r="AB9" s="344"/>
      <c r="AC9" s="344">
        <v>0</v>
      </c>
      <c r="AD9" s="407">
        <v>0</v>
      </c>
      <c r="AE9" s="334"/>
      <c r="AF9" s="348"/>
      <c r="AG9" s="349"/>
    </row>
    <row r="10" spans="1:33" s="337" customFormat="1" ht="33" customHeight="1">
      <c r="A10" s="350" t="s">
        <v>1071</v>
      </c>
      <c r="B10" s="351"/>
      <c r="C10" s="352"/>
      <c r="D10" s="406" t="s">
        <v>1072</v>
      </c>
      <c r="E10" s="353" t="s">
        <v>1073</v>
      </c>
      <c r="F10" s="353"/>
      <c r="G10" s="354"/>
      <c r="H10" s="354"/>
      <c r="I10" s="354"/>
      <c r="J10" s="354"/>
      <c r="K10" s="342" t="s">
        <v>1069</v>
      </c>
      <c r="L10" s="342" t="s">
        <v>1074</v>
      </c>
      <c r="M10" s="353" t="s">
        <v>1075</v>
      </c>
      <c r="N10" s="343"/>
      <c r="O10" s="355">
        <v>6000000</v>
      </c>
      <c r="P10" s="356">
        <v>2000000</v>
      </c>
      <c r="Q10" s="356"/>
      <c r="R10" s="356"/>
      <c r="S10" s="356"/>
      <c r="T10" s="356"/>
      <c r="U10" s="356"/>
      <c r="V10" s="356"/>
      <c r="W10" s="356"/>
      <c r="X10" s="356"/>
      <c r="Y10" s="356"/>
      <c r="Z10" s="356"/>
      <c r="AA10" s="356"/>
      <c r="AB10" s="356"/>
      <c r="AC10" s="356">
        <v>6000000</v>
      </c>
      <c r="AD10" s="407">
        <v>6000000</v>
      </c>
      <c r="AE10" s="334"/>
      <c r="AF10" s="348"/>
      <c r="AG10" s="349"/>
    </row>
    <row r="11" spans="1:33" s="337" customFormat="1" ht="33" customHeight="1">
      <c r="A11" s="338" t="s">
        <v>1076</v>
      </c>
      <c r="B11" s="339"/>
      <c r="C11" s="330"/>
      <c r="D11" s="406" t="s">
        <v>1077</v>
      </c>
      <c r="E11" s="340"/>
      <c r="F11" s="340"/>
      <c r="G11" s="357"/>
      <c r="H11" s="357"/>
      <c r="I11" s="357"/>
      <c r="J11" s="357"/>
      <c r="K11" s="342" t="s">
        <v>1060</v>
      </c>
      <c r="L11" s="342" t="s">
        <v>314</v>
      </c>
      <c r="M11" s="340" t="s">
        <v>825</v>
      </c>
      <c r="N11" s="343"/>
      <c r="O11" s="356">
        <v>9500000</v>
      </c>
      <c r="P11" s="356">
        <v>8000000</v>
      </c>
      <c r="Q11" s="356"/>
      <c r="R11" s="356"/>
      <c r="S11" s="356"/>
      <c r="T11" s="356"/>
      <c r="U11" s="356"/>
      <c r="V11" s="356"/>
      <c r="W11" s="356"/>
      <c r="X11" s="356"/>
      <c r="Y11" s="356"/>
      <c r="Z11" s="356"/>
      <c r="AA11" s="356"/>
      <c r="AB11" s="356"/>
      <c r="AC11" s="356">
        <f>7300000-209.67-33790</f>
        <v>7266000.3300000001</v>
      </c>
      <c r="AD11" s="407">
        <v>10000000</v>
      </c>
      <c r="AE11" s="334"/>
      <c r="AF11" s="348"/>
      <c r="AG11" s="349"/>
    </row>
    <row r="12" spans="1:33" s="337" customFormat="1" ht="33" customHeight="1">
      <c r="A12" s="338" t="s">
        <v>1076</v>
      </c>
      <c r="B12" s="339"/>
      <c r="C12" s="330"/>
      <c r="D12" s="406" t="s">
        <v>1078</v>
      </c>
      <c r="E12" s="340"/>
      <c r="F12" s="340"/>
      <c r="G12" s="357"/>
      <c r="H12" s="357"/>
      <c r="I12" s="357"/>
      <c r="J12" s="357"/>
      <c r="K12" s="342" t="s">
        <v>1069</v>
      </c>
      <c r="L12" s="342" t="s">
        <v>353</v>
      </c>
      <c r="M12" s="340" t="s">
        <v>825</v>
      </c>
      <c r="N12" s="343"/>
      <c r="O12" s="356"/>
      <c r="P12" s="356">
        <v>2000000</v>
      </c>
      <c r="Q12" s="356"/>
      <c r="R12" s="356"/>
      <c r="S12" s="356"/>
      <c r="T12" s="356"/>
      <c r="U12" s="356"/>
      <c r="V12" s="356"/>
      <c r="W12" s="356"/>
      <c r="X12" s="356"/>
      <c r="Y12" s="356"/>
      <c r="Z12" s="356"/>
      <c r="AA12" s="356"/>
      <c r="AB12" s="356"/>
      <c r="AC12" s="356">
        <v>0</v>
      </c>
      <c r="AD12" s="407">
        <v>0</v>
      </c>
      <c r="AE12" s="334"/>
      <c r="AF12" s="348"/>
      <c r="AG12" s="349"/>
    </row>
    <row r="13" spans="1:33" s="337" customFormat="1" ht="33" customHeight="1">
      <c r="A13" s="358" t="s">
        <v>1076</v>
      </c>
      <c r="B13" s="359"/>
      <c r="C13" s="360"/>
      <c r="D13" s="406" t="s">
        <v>1079</v>
      </c>
      <c r="E13" s="355"/>
      <c r="F13" s="355"/>
      <c r="G13" s="361"/>
      <c r="H13" s="361"/>
      <c r="I13" s="361"/>
      <c r="J13" s="361"/>
      <c r="K13" s="342" t="s">
        <v>1060</v>
      </c>
      <c r="L13" s="342" t="s">
        <v>1080</v>
      </c>
      <c r="M13" s="355" t="s">
        <v>825</v>
      </c>
      <c r="N13" s="343">
        <v>104347224</v>
      </c>
      <c r="O13" s="356">
        <v>8000000</v>
      </c>
      <c r="P13" s="356">
        <v>8000000</v>
      </c>
      <c r="Q13" s="356"/>
      <c r="R13" s="356"/>
      <c r="S13" s="356"/>
      <c r="T13" s="356"/>
      <c r="U13" s="356"/>
      <c r="V13" s="356"/>
      <c r="W13" s="356"/>
      <c r="X13" s="356"/>
      <c r="Y13" s="356"/>
      <c r="Z13" s="356"/>
      <c r="AA13" s="356"/>
      <c r="AB13" s="356"/>
      <c r="AC13" s="356">
        <v>10000000</v>
      </c>
      <c r="AD13" s="407">
        <f>30000000-20000000</f>
        <v>10000000</v>
      </c>
      <c r="AE13" s="334"/>
      <c r="AF13" s="348"/>
      <c r="AG13" s="349"/>
    </row>
    <row r="14" spans="1:33" s="337" customFormat="1" ht="33" customHeight="1">
      <c r="A14" s="358" t="s">
        <v>1076</v>
      </c>
      <c r="B14" s="359"/>
      <c r="C14" s="360"/>
      <c r="D14" s="406" t="s">
        <v>1081</v>
      </c>
      <c r="E14" s="355"/>
      <c r="F14" s="355"/>
      <c r="G14" s="361"/>
      <c r="H14" s="361"/>
      <c r="I14" s="361"/>
      <c r="J14" s="361"/>
      <c r="K14" s="342" t="s">
        <v>1060</v>
      </c>
      <c r="L14" s="342" t="s">
        <v>1080</v>
      </c>
      <c r="M14" s="355" t="s">
        <v>825</v>
      </c>
      <c r="N14" s="343">
        <v>700886939</v>
      </c>
      <c r="O14" s="356">
        <v>7000000</v>
      </c>
      <c r="P14" s="356">
        <v>15000000</v>
      </c>
      <c r="Q14" s="356"/>
      <c r="R14" s="356"/>
      <c r="S14" s="356"/>
      <c r="T14" s="356"/>
      <c r="U14" s="356"/>
      <c r="V14" s="356"/>
      <c r="W14" s="356"/>
      <c r="X14" s="356"/>
      <c r="Y14" s="356"/>
      <c r="Z14" s="356"/>
      <c r="AA14" s="356"/>
      <c r="AB14" s="356"/>
      <c r="AC14" s="356">
        <v>10000000</v>
      </c>
      <c r="AD14" s="407">
        <v>15000000</v>
      </c>
      <c r="AE14" s="334"/>
      <c r="AF14" s="348"/>
      <c r="AG14" s="349"/>
    </row>
    <row r="15" spans="1:33" s="337" customFormat="1" ht="33" customHeight="1">
      <c r="A15" s="338" t="s">
        <v>1076</v>
      </c>
      <c r="B15" s="339"/>
      <c r="C15" s="330"/>
      <c r="D15" s="406" t="s">
        <v>1082</v>
      </c>
      <c r="E15" s="340"/>
      <c r="F15" s="340"/>
      <c r="G15" s="357"/>
      <c r="H15" s="357"/>
      <c r="I15" s="357"/>
      <c r="J15" s="357"/>
      <c r="K15" s="342" t="s">
        <v>1060</v>
      </c>
      <c r="L15" s="342" t="s">
        <v>353</v>
      </c>
      <c r="M15" s="340" t="s">
        <v>825</v>
      </c>
      <c r="N15" s="343">
        <v>8045482.6100000003</v>
      </c>
      <c r="O15" s="343">
        <v>4022741</v>
      </c>
      <c r="P15" s="356">
        <v>4022741</v>
      </c>
      <c r="Q15" s="356"/>
      <c r="R15" s="356"/>
      <c r="S15" s="356"/>
      <c r="T15" s="356"/>
      <c r="U15" s="356"/>
      <c r="V15" s="356"/>
      <c r="W15" s="356"/>
      <c r="X15" s="356"/>
      <c r="Y15" s="356"/>
      <c r="Z15" s="356"/>
      <c r="AA15" s="356"/>
      <c r="AB15" s="356"/>
      <c r="AC15" s="343">
        <v>1000000</v>
      </c>
      <c r="AD15" s="407">
        <v>0</v>
      </c>
      <c r="AE15" s="334"/>
      <c r="AF15" s="348"/>
      <c r="AG15" s="349"/>
    </row>
    <row r="16" spans="1:33" s="337" customFormat="1" ht="33" customHeight="1">
      <c r="A16" s="358" t="s">
        <v>1076</v>
      </c>
      <c r="B16" s="359"/>
      <c r="C16" s="360"/>
      <c r="D16" s="406" t="s">
        <v>1083</v>
      </c>
      <c r="E16" s="353"/>
      <c r="F16" s="353"/>
      <c r="G16" s="361"/>
      <c r="H16" s="361"/>
      <c r="I16" s="361"/>
      <c r="J16" s="361"/>
      <c r="K16" s="342" t="s">
        <v>1060</v>
      </c>
      <c r="L16" s="342" t="s">
        <v>1080</v>
      </c>
      <c r="M16" s="353" t="s">
        <v>825</v>
      </c>
      <c r="N16" s="343">
        <v>43345270</v>
      </c>
      <c r="O16" s="355">
        <v>5500000</v>
      </c>
      <c r="P16" s="356">
        <v>8000000</v>
      </c>
      <c r="Q16" s="356"/>
      <c r="R16" s="356"/>
      <c r="S16" s="356"/>
      <c r="T16" s="356"/>
      <c r="U16" s="356"/>
      <c r="V16" s="356"/>
      <c r="W16" s="356"/>
      <c r="X16" s="356"/>
      <c r="Y16" s="356"/>
      <c r="Z16" s="356"/>
      <c r="AA16" s="356"/>
      <c r="AB16" s="356"/>
      <c r="AC16" s="356">
        <v>10000000</v>
      </c>
      <c r="AD16" s="407">
        <v>0</v>
      </c>
      <c r="AE16" s="334"/>
      <c r="AF16" s="348"/>
      <c r="AG16" s="349"/>
    </row>
    <row r="17" spans="1:33" s="337" customFormat="1" ht="33" customHeight="1">
      <c r="A17" s="358" t="s">
        <v>1076</v>
      </c>
      <c r="B17" s="359"/>
      <c r="C17" s="360"/>
      <c r="D17" s="406" t="s">
        <v>1084</v>
      </c>
      <c r="E17" s="353"/>
      <c r="F17" s="353"/>
      <c r="G17" s="361"/>
      <c r="H17" s="361"/>
      <c r="I17" s="361"/>
      <c r="J17" s="361"/>
      <c r="K17" s="342" t="s">
        <v>1060</v>
      </c>
      <c r="L17" s="342" t="s">
        <v>1080</v>
      </c>
      <c r="M17" s="353" t="s">
        <v>825</v>
      </c>
      <c r="N17" s="343">
        <v>20465371</v>
      </c>
      <c r="O17" s="355">
        <v>3000000</v>
      </c>
      <c r="P17" s="356">
        <v>2500000</v>
      </c>
      <c r="Q17" s="356"/>
      <c r="R17" s="356"/>
      <c r="S17" s="356"/>
      <c r="T17" s="356"/>
      <c r="U17" s="356"/>
      <c r="V17" s="356"/>
      <c r="W17" s="356"/>
      <c r="X17" s="356"/>
      <c r="Y17" s="356"/>
      <c r="Z17" s="356"/>
      <c r="AA17" s="356"/>
      <c r="AB17" s="356"/>
      <c r="AC17" s="356">
        <v>2000000</v>
      </c>
      <c r="AD17" s="407">
        <f>10965371-5000000</f>
        <v>5965371</v>
      </c>
      <c r="AE17" s="334"/>
      <c r="AF17" s="348"/>
      <c r="AG17" s="349"/>
    </row>
    <row r="18" spans="1:33" s="337" customFormat="1" ht="33" customHeight="1">
      <c r="A18" s="358" t="s">
        <v>1085</v>
      </c>
      <c r="B18" s="359"/>
      <c r="C18" s="360"/>
      <c r="D18" s="406" t="s">
        <v>1086</v>
      </c>
      <c r="E18" s="353"/>
      <c r="F18" s="353"/>
      <c r="G18" s="354"/>
      <c r="H18" s="354"/>
      <c r="I18" s="354"/>
      <c r="J18" s="354"/>
      <c r="K18" s="342" t="s">
        <v>1069</v>
      </c>
      <c r="L18" s="342" t="s">
        <v>1080</v>
      </c>
      <c r="M18" s="353" t="s">
        <v>825</v>
      </c>
      <c r="N18" s="343">
        <v>556363000.97000003</v>
      </c>
      <c r="O18" s="355"/>
      <c r="P18" s="344">
        <v>0</v>
      </c>
      <c r="Q18" s="344">
        <v>0</v>
      </c>
      <c r="R18" s="344">
        <v>0</v>
      </c>
      <c r="S18" s="344">
        <v>0</v>
      </c>
      <c r="T18" s="344">
        <v>0</v>
      </c>
      <c r="U18" s="344">
        <v>0</v>
      </c>
      <c r="V18" s="344">
        <v>0</v>
      </c>
      <c r="W18" s="344">
        <v>0</v>
      </c>
      <c r="X18" s="344">
        <v>0</v>
      </c>
      <c r="Y18" s="344">
        <v>0</v>
      </c>
      <c r="Z18" s="344">
        <v>0</v>
      </c>
      <c r="AA18" s="344">
        <v>0</v>
      </c>
      <c r="AB18" s="344">
        <v>0</v>
      </c>
      <c r="AC18" s="344">
        <v>0</v>
      </c>
      <c r="AD18" s="408">
        <f>100000000-50000000-20000000-10000000-5000000+-423826.150000006</f>
        <v>14576173.849999994</v>
      </c>
      <c r="AE18" s="352"/>
      <c r="AF18" s="348"/>
      <c r="AG18" s="349"/>
    </row>
    <row r="19" spans="1:33" s="337" customFormat="1" ht="33" customHeight="1">
      <c r="A19" s="358" t="s">
        <v>1076</v>
      </c>
      <c r="B19" s="359"/>
      <c r="C19" s="360"/>
      <c r="D19" s="406" t="s">
        <v>1087</v>
      </c>
      <c r="E19" s="355"/>
      <c r="F19" s="355"/>
      <c r="G19" s="354"/>
      <c r="H19" s="354"/>
      <c r="I19" s="354"/>
      <c r="J19" s="354"/>
      <c r="K19" s="342" t="s">
        <v>1060</v>
      </c>
      <c r="L19" s="342" t="s">
        <v>1080</v>
      </c>
      <c r="M19" s="355" t="s">
        <v>867</v>
      </c>
      <c r="N19" s="343">
        <v>5325727</v>
      </c>
      <c r="O19" s="356">
        <v>500000</v>
      </c>
      <c r="P19" s="356">
        <v>800000</v>
      </c>
      <c r="Q19" s="356"/>
      <c r="R19" s="356"/>
      <c r="S19" s="356"/>
      <c r="T19" s="356"/>
      <c r="U19" s="356"/>
      <c r="V19" s="356"/>
      <c r="W19" s="356"/>
      <c r="X19" s="356"/>
      <c r="Y19" s="356"/>
      <c r="Z19" s="356"/>
      <c r="AA19" s="356"/>
      <c r="AB19" s="356"/>
      <c r="AC19" s="356">
        <f>1025727-466854</f>
        <v>558873</v>
      </c>
      <c r="AD19" s="407">
        <v>0</v>
      </c>
      <c r="AE19" s="334"/>
      <c r="AF19" s="348"/>
      <c r="AG19" s="349"/>
    </row>
    <row r="20" spans="1:33" s="337" customFormat="1" ht="33" customHeight="1">
      <c r="A20" s="338" t="s">
        <v>1076</v>
      </c>
      <c r="B20" s="339"/>
      <c r="C20" s="330"/>
      <c r="D20" s="406" t="s">
        <v>1088</v>
      </c>
      <c r="E20" s="353"/>
      <c r="F20" s="353"/>
      <c r="G20" s="357"/>
      <c r="H20" s="357"/>
      <c r="I20" s="357"/>
      <c r="J20" s="357"/>
      <c r="K20" s="342" t="s">
        <v>1060</v>
      </c>
      <c r="L20" s="342" t="s">
        <v>314</v>
      </c>
      <c r="M20" s="353" t="s">
        <v>867</v>
      </c>
      <c r="N20" s="356">
        <v>29000000</v>
      </c>
      <c r="O20" s="356">
        <v>10000000</v>
      </c>
      <c r="P20" s="356">
        <v>4500000</v>
      </c>
      <c r="Q20" s="356"/>
      <c r="R20" s="356"/>
      <c r="S20" s="356"/>
      <c r="T20" s="356"/>
      <c r="U20" s="356"/>
      <c r="V20" s="356"/>
      <c r="W20" s="356"/>
      <c r="X20" s="356"/>
      <c r="Y20" s="356"/>
      <c r="Z20" s="356"/>
      <c r="AA20" s="356"/>
      <c r="AB20" s="356"/>
      <c r="AC20" s="356">
        <f>4500000-209.67</f>
        <v>4499790.33</v>
      </c>
      <c r="AD20" s="407">
        <v>0</v>
      </c>
      <c r="AE20" s="334"/>
      <c r="AF20" s="348"/>
      <c r="AG20" s="349"/>
    </row>
    <row r="21" spans="1:33" s="337" customFormat="1" ht="33" customHeight="1">
      <c r="A21" s="338" t="s">
        <v>1076</v>
      </c>
      <c r="B21" s="339"/>
      <c r="C21" s="330"/>
      <c r="D21" s="409" t="s">
        <v>1089</v>
      </c>
      <c r="E21" s="362"/>
      <c r="F21" s="362"/>
      <c r="G21" s="363"/>
      <c r="H21" s="363"/>
      <c r="I21" s="363"/>
      <c r="J21" s="363"/>
      <c r="K21" s="364" t="s">
        <v>1060</v>
      </c>
      <c r="L21" s="364" t="s">
        <v>353</v>
      </c>
      <c r="M21" s="362" t="s">
        <v>867</v>
      </c>
      <c r="N21" s="365">
        <v>13470770</v>
      </c>
      <c r="O21" s="365">
        <v>8800000</v>
      </c>
      <c r="P21" s="365">
        <v>2522199</v>
      </c>
      <c r="Q21" s="365"/>
      <c r="R21" s="365"/>
      <c r="S21" s="365"/>
      <c r="T21" s="365"/>
      <c r="U21" s="365"/>
      <c r="V21" s="365"/>
      <c r="W21" s="365"/>
      <c r="X21" s="365"/>
      <c r="Y21" s="365"/>
      <c r="Z21" s="365"/>
      <c r="AA21" s="365"/>
      <c r="AB21" s="365"/>
      <c r="AC21" s="365">
        <f>1148571-120371+240742</f>
        <v>1268942</v>
      </c>
      <c r="AD21" s="410">
        <v>0</v>
      </c>
      <c r="AE21" s="334"/>
      <c r="AF21" s="348"/>
      <c r="AG21" s="349"/>
    </row>
    <row r="22" spans="1:33" ht="33" customHeight="1">
      <c r="D22" s="424" t="s">
        <v>1177</v>
      </c>
      <c r="E22" s="425"/>
      <c r="F22" s="425"/>
      <c r="G22" s="425"/>
      <c r="H22" s="425"/>
      <c r="I22" s="425"/>
      <c r="J22" s="425"/>
      <c r="K22" s="425"/>
      <c r="L22" s="425"/>
      <c r="M22" s="425"/>
      <c r="N22" s="425"/>
      <c r="O22" s="425"/>
      <c r="P22" s="569" t="s">
        <v>1176</v>
      </c>
      <c r="Q22" s="570"/>
      <c r="R22" s="570"/>
      <c r="S22" s="570"/>
      <c r="T22" s="570"/>
      <c r="U22" s="570"/>
      <c r="V22" s="570"/>
      <c r="W22" s="570"/>
      <c r="X22" s="570"/>
      <c r="Y22" s="570"/>
      <c r="Z22" s="570"/>
      <c r="AA22" s="570"/>
      <c r="AB22" s="570"/>
      <c r="AC22" s="570"/>
      <c r="AD22" s="571"/>
      <c r="AE22" s="322"/>
    </row>
    <row r="23" spans="1:33" ht="33" customHeight="1">
      <c r="A23" s="323" t="s">
        <v>1032</v>
      </c>
      <c r="B23" s="324" t="s">
        <v>1033</v>
      </c>
      <c r="C23" s="325"/>
      <c r="D23" s="426" t="s">
        <v>1034</v>
      </c>
      <c r="E23" s="427" t="s">
        <v>1035</v>
      </c>
      <c r="F23" s="427" t="s">
        <v>1036</v>
      </c>
      <c r="G23" s="427" t="s">
        <v>1037</v>
      </c>
      <c r="H23" s="427" t="s">
        <v>1038</v>
      </c>
      <c r="I23" s="427" t="s">
        <v>1039</v>
      </c>
      <c r="J23" s="427" t="s">
        <v>1040</v>
      </c>
      <c r="K23" s="427" t="s">
        <v>1041</v>
      </c>
      <c r="L23" s="427" t="s">
        <v>1042</v>
      </c>
      <c r="M23" s="427" t="s">
        <v>1043</v>
      </c>
      <c r="N23" s="428" t="s">
        <v>1044</v>
      </c>
      <c r="O23" s="429" t="s">
        <v>1045</v>
      </c>
      <c r="P23" s="429" t="s">
        <v>142</v>
      </c>
      <c r="Q23" s="428" t="s">
        <v>1046</v>
      </c>
      <c r="R23" s="428" t="s">
        <v>1047</v>
      </c>
      <c r="S23" s="428" t="s">
        <v>1048</v>
      </c>
      <c r="T23" s="428" t="s">
        <v>1049</v>
      </c>
      <c r="U23" s="428" t="s">
        <v>1018</v>
      </c>
      <c r="V23" s="428" t="s">
        <v>1050</v>
      </c>
      <c r="W23" s="428" t="s">
        <v>1051</v>
      </c>
      <c r="X23" s="428" t="s">
        <v>1052</v>
      </c>
      <c r="Y23" s="428" t="s">
        <v>1053</v>
      </c>
      <c r="Z23" s="428" t="s">
        <v>1054</v>
      </c>
      <c r="AA23" s="428" t="s">
        <v>1024</v>
      </c>
      <c r="AB23" s="428" t="s">
        <v>1055</v>
      </c>
      <c r="AC23" s="429" t="s">
        <v>1056</v>
      </c>
      <c r="AD23" s="430" t="s">
        <v>1057</v>
      </c>
      <c r="AE23" s="326"/>
      <c r="AF23" s="327"/>
      <c r="AG23" s="327"/>
    </row>
    <row r="24" spans="1:33" s="337" customFormat="1" ht="33" customHeight="1">
      <c r="A24" s="358" t="s">
        <v>1076</v>
      </c>
      <c r="B24" s="359"/>
      <c r="C24" s="360"/>
      <c r="D24" s="404" t="s">
        <v>1090</v>
      </c>
      <c r="E24" s="366"/>
      <c r="F24" s="366"/>
      <c r="G24" s="367"/>
      <c r="H24" s="367"/>
      <c r="I24" s="367"/>
      <c r="J24" s="367"/>
      <c r="K24" s="332" t="s">
        <v>1060</v>
      </c>
      <c r="L24" s="332" t="s">
        <v>1080</v>
      </c>
      <c r="M24" s="366" t="s">
        <v>867</v>
      </c>
      <c r="N24" s="368">
        <v>13562395</v>
      </c>
      <c r="O24" s="333">
        <v>1000000</v>
      </c>
      <c r="P24" s="333">
        <v>2500000</v>
      </c>
      <c r="Q24" s="333"/>
      <c r="R24" s="333"/>
      <c r="S24" s="333"/>
      <c r="T24" s="333"/>
      <c r="U24" s="333"/>
      <c r="V24" s="333"/>
      <c r="W24" s="333"/>
      <c r="X24" s="333"/>
      <c r="Y24" s="333"/>
      <c r="Z24" s="333"/>
      <c r="AA24" s="333"/>
      <c r="AB24" s="333"/>
      <c r="AC24" s="333">
        <f>7562395-4000000</f>
        <v>3562395</v>
      </c>
      <c r="AD24" s="405">
        <v>3000000</v>
      </c>
      <c r="AE24" s="334"/>
      <c r="AF24" s="348"/>
      <c r="AG24" s="349"/>
    </row>
    <row r="25" spans="1:33" s="337" customFormat="1" ht="33" customHeight="1">
      <c r="A25" s="358" t="s">
        <v>1076</v>
      </c>
      <c r="B25" s="359"/>
      <c r="C25" s="360"/>
      <c r="D25" s="406" t="s">
        <v>1091</v>
      </c>
      <c r="E25" s="355"/>
      <c r="F25" s="355"/>
      <c r="G25" s="361"/>
      <c r="H25" s="361"/>
      <c r="I25" s="361"/>
      <c r="J25" s="361"/>
      <c r="K25" s="342" t="s">
        <v>1060</v>
      </c>
      <c r="L25" s="342" t="s">
        <v>1080</v>
      </c>
      <c r="M25" s="355" t="s">
        <v>867</v>
      </c>
      <c r="N25" s="343">
        <v>5081436</v>
      </c>
      <c r="O25" s="356">
        <v>500000</v>
      </c>
      <c r="P25" s="356">
        <v>200000</v>
      </c>
      <c r="Q25" s="356"/>
      <c r="R25" s="356"/>
      <c r="S25" s="356"/>
      <c r="T25" s="356"/>
      <c r="U25" s="356"/>
      <c r="V25" s="356"/>
      <c r="W25" s="356"/>
      <c r="X25" s="356"/>
      <c r="Y25" s="356"/>
      <c r="Z25" s="356"/>
      <c r="AA25" s="356"/>
      <c r="AB25" s="356"/>
      <c r="AC25" s="356">
        <v>800000</v>
      </c>
      <c r="AD25" s="407">
        <v>0</v>
      </c>
      <c r="AE25" s="334"/>
      <c r="AF25" s="348"/>
      <c r="AG25" s="349"/>
    </row>
    <row r="26" spans="1:33" s="337" customFormat="1" ht="33" customHeight="1">
      <c r="A26" s="358" t="s">
        <v>1085</v>
      </c>
      <c r="B26" s="359"/>
      <c r="C26" s="360"/>
      <c r="D26" s="406" t="s">
        <v>1092</v>
      </c>
      <c r="E26" s="355"/>
      <c r="F26" s="355"/>
      <c r="G26" s="354"/>
      <c r="H26" s="354"/>
      <c r="I26" s="354"/>
      <c r="J26" s="354"/>
      <c r="K26" s="342" t="s">
        <v>1069</v>
      </c>
      <c r="L26" s="342" t="s">
        <v>1080</v>
      </c>
      <c r="M26" s="355" t="s">
        <v>867</v>
      </c>
      <c r="N26" s="343">
        <v>20572751</v>
      </c>
      <c r="O26" s="356">
        <v>5000000</v>
      </c>
      <c r="P26" s="344">
        <v>0</v>
      </c>
      <c r="Q26" s="356"/>
      <c r="R26" s="356"/>
      <c r="S26" s="356"/>
      <c r="T26" s="356"/>
      <c r="U26" s="356"/>
      <c r="V26" s="356"/>
      <c r="W26" s="356"/>
      <c r="X26" s="356"/>
      <c r="Y26" s="356"/>
      <c r="Z26" s="356"/>
      <c r="AA26" s="356"/>
      <c r="AB26" s="356"/>
      <c r="AC26" s="356">
        <v>500000</v>
      </c>
      <c r="AD26" s="408">
        <f>N26-O26-AC26</f>
        <v>15072751</v>
      </c>
      <c r="AE26" s="352"/>
      <c r="AF26" s="348"/>
      <c r="AG26" s="349"/>
    </row>
    <row r="27" spans="1:33" s="337" customFormat="1" ht="33" customHeight="1">
      <c r="A27" s="338" t="s">
        <v>1076</v>
      </c>
      <c r="B27" s="339"/>
      <c r="C27" s="330"/>
      <c r="D27" s="406" t="s">
        <v>1093</v>
      </c>
      <c r="E27" s="340"/>
      <c r="F27" s="340"/>
      <c r="G27" s="357"/>
      <c r="H27" s="357"/>
      <c r="I27" s="357"/>
      <c r="J27" s="357"/>
      <c r="K27" s="342" t="s">
        <v>1060</v>
      </c>
      <c r="L27" s="342" t="s">
        <v>353</v>
      </c>
      <c r="M27" s="340" t="s">
        <v>1094</v>
      </c>
      <c r="N27" s="343">
        <v>29919385.620000001</v>
      </c>
      <c r="O27" s="356">
        <v>4000000</v>
      </c>
      <c r="P27" s="356">
        <v>1000000</v>
      </c>
      <c r="Q27" s="356"/>
      <c r="R27" s="356"/>
      <c r="S27" s="356"/>
      <c r="T27" s="356"/>
      <c r="U27" s="356"/>
      <c r="V27" s="356"/>
      <c r="W27" s="356"/>
      <c r="X27" s="356"/>
      <c r="Y27" s="356"/>
      <c r="Z27" s="356"/>
      <c r="AA27" s="356"/>
      <c r="AB27" s="356"/>
      <c r="AC27" s="356">
        <f>500000+136000</f>
        <v>636000</v>
      </c>
      <c r="AD27" s="407">
        <v>5000000</v>
      </c>
      <c r="AE27" s="334"/>
      <c r="AF27" s="348"/>
      <c r="AG27" s="349"/>
    </row>
    <row r="28" spans="1:33" s="337" customFormat="1" ht="33" customHeight="1">
      <c r="A28" s="338" t="s">
        <v>1076</v>
      </c>
      <c r="B28" s="339"/>
      <c r="C28" s="330"/>
      <c r="D28" s="406" t="s">
        <v>1095</v>
      </c>
      <c r="E28" s="340"/>
      <c r="F28" s="340"/>
      <c r="G28" s="369"/>
      <c r="H28" s="369"/>
      <c r="I28" s="369"/>
      <c r="J28" s="369"/>
      <c r="K28" s="342" t="s">
        <v>1060</v>
      </c>
      <c r="L28" s="342" t="s">
        <v>353</v>
      </c>
      <c r="M28" s="340" t="s">
        <v>1094</v>
      </c>
      <c r="N28" s="343">
        <v>9783912</v>
      </c>
      <c r="O28" s="356">
        <v>3237672</v>
      </c>
      <c r="P28" s="356">
        <v>500000</v>
      </c>
      <c r="Q28" s="370"/>
      <c r="R28" s="370"/>
      <c r="S28" s="370"/>
      <c r="T28" s="370"/>
      <c r="U28" s="356"/>
      <c r="V28" s="356"/>
      <c r="W28" s="356"/>
      <c r="X28" s="356"/>
      <c r="Y28" s="370"/>
      <c r="Z28" s="370"/>
      <c r="AA28" s="370"/>
      <c r="AB28" s="370"/>
      <c r="AC28" s="356">
        <v>500000</v>
      </c>
      <c r="AD28" s="407">
        <v>0</v>
      </c>
      <c r="AE28" s="334"/>
      <c r="AF28" s="348"/>
      <c r="AG28" s="349"/>
    </row>
    <row r="29" spans="1:33" s="337" customFormat="1" ht="33" customHeight="1">
      <c r="A29" s="338" t="s">
        <v>1076</v>
      </c>
      <c r="B29" s="339"/>
      <c r="C29" s="330"/>
      <c r="D29" s="406" t="s">
        <v>1096</v>
      </c>
      <c r="E29" s="340"/>
      <c r="F29" s="340"/>
      <c r="G29" s="357"/>
      <c r="H29" s="357"/>
      <c r="I29" s="357"/>
      <c r="J29" s="357"/>
      <c r="K29" s="342" t="s">
        <v>1060</v>
      </c>
      <c r="L29" s="342" t="s">
        <v>353</v>
      </c>
      <c r="M29" s="340" t="s">
        <v>1094</v>
      </c>
      <c r="N29" s="343">
        <v>35000000</v>
      </c>
      <c r="O29" s="356">
        <v>8068444.8700000001</v>
      </c>
      <c r="P29" s="356">
        <v>3500000</v>
      </c>
      <c r="Q29" s="370"/>
      <c r="R29" s="370"/>
      <c r="S29" s="370"/>
      <c r="T29" s="370"/>
      <c r="U29" s="356"/>
      <c r="V29" s="356"/>
      <c r="W29" s="356"/>
      <c r="X29" s="356"/>
      <c r="Y29" s="370"/>
      <c r="Z29" s="370"/>
      <c r="AA29" s="370"/>
      <c r="AB29" s="370"/>
      <c r="AC29" s="356">
        <v>3000000</v>
      </c>
      <c r="AD29" s="407">
        <v>3000000</v>
      </c>
      <c r="AE29" s="334"/>
      <c r="AF29" s="348"/>
      <c r="AG29" s="349"/>
    </row>
    <row r="30" spans="1:33" s="337" customFormat="1" ht="33" customHeight="1">
      <c r="A30" s="338" t="s">
        <v>1085</v>
      </c>
      <c r="B30" s="339"/>
      <c r="C30" s="330"/>
      <c r="D30" s="406" t="s">
        <v>1097</v>
      </c>
      <c r="E30" s="340"/>
      <c r="F30" s="340"/>
      <c r="G30" s="340"/>
      <c r="H30" s="340"/>
      <c r="I30" s="340"/>
      <c r="J30" s="340"/>
      <c r="K30" s="342" t="s">
        <v>1069</v>
      </c>
      <c r="L30" s="342" t="s">
        <v>314</v>
      </c>
      <c r="M30" s="340" t="s">
        <v>1094</v>
      </c>
      <c r="N30" s="343">
        <v>89461604</v>
      </c>
      <c r="O30" s="356"/>
      <c r="P30" s="344">
        <v>0</v>
      </c>
      <c r="Q30" s="356"/>
      <c r="R30" s="356"/>
      <c r="S30" s="356"/>
      <c r="T30" s="356"/>
      <c r="U30" s="356"/>
      <c r="V30" s="356"/>
      <c r="W30" s="356"/>
      <c r="X30" s="356"/>
      <c r="Y30" s="356"/>
      <c r="Z30" s="356"/>
      <c r="AA30" s="356"/>
      <c r="AB30" s="356"/>
      <c r="AC30" s="356">
        <v>300000</v>
      </c>
      <c r="AD30" s="408">
        <f>20000000-10000000-5000000</f>
        <v>5000000</v>
      </c>
      <c r="AE30" s="352"/>
      <c r="AF30" s="348"/>
      <c r="AG30" s="349"/>
    </row>
    <row r="31" spans="1:33" s="337" customFormat="1" ht="33" customHeight="1">
      <c r="A31" s="358" t="s">
        <v>1085</v>
      </c>
      <c r="B31" s="359"/>
      <c r="C31" s="360"/>
      <c r="D31" s="406" t="s">
        <v>1098</v>
      </c>
      <c r="E31" s="353"/>
      <c r="F31" s="353"/>
      <c r="G31" s="354"/>
      <c r="H31" s="354"/>
      <c r="I31" s="354"/>
      <c r="J31" s="354"/>
      <c r="K31" s="342" t="s">
        <v>1060</v>
      </c>
      <c r="L31" s="342" t="s">
        <v>1080</v>
      </c>
      <c r="M31" s="353" t="s">
        <v>1075</v>
      </c>
      <c r="N31" s="343"/>
      <c r="O31" s="355">
        <v>2500000</v>
      </c>
      <c r="P31" s="344">
        <v>0</v>
      </c>
      <c r="Q31" s="356"/>
      <c r="R31" s="356"/>
      <c r="S31" s="356"/>
      <c r="T31" s="356"/>
      <c r="U31" s="356"/>
      <c r="V31" s="356"/>
      <c r="W31" s="356"/>
      <c r="X31" s="356"/>
      <c r="Y31" s="356"/>
      <c r="Z31" s="356"/>
      <c r="AA31" s="356"/>
      <c r="AB31" s="356"/>
      <c r="AC31" s="356">
        <v>3000000</v>
      </c>
      <c r="AD31" s="408">
        <v>3000000</v>
      </c>
      <c r="AE31" s="352"/>
      <c r="AF31" s="348"/>
      <c r="AG31" s="349"/>
    </row>
    <row r="32" spans="1:33" s="337" customFormat="1" ht="33" customHeight="1">
      <c r="A32" s="338" t="s">
        <v>1076</v>
      </c>
      <c r="B32" s="339"/>
      <c r="C32" s="330"/>
      <c r="D32" s="406" t="s">
        <v>1099</v>
      </c>
      <c r="E32" s="340"/>
      <c r="F32" s="340"/>
      <c r="G32" s="357"/>
      <c r="H32" s="357"/>
      <c r="I32" s="357"/>
      <c r="J32" s="357"/>
      <c r="K32" s="342" t="s">
        <v>1060</v>
      </c>
      <c r="L32" s="342" t="s">
        <v>314</v>
      </c>
      <c r="M32" s="340" t="s">
        <v>1100</v>
      </c>
      <c r="N32" s="343">
        <v>58187716</v>
      </c>
      <c r="O32" s="356">
        <v>9500000</v>
      </c>
      <c r="P32" s="356">
        <v>5000000</v>
      </c>
      <c r="Q32" s="356"/>
      <c r="R32" s="356"/>
      <c r="S32" s="356"/>
      <c r="T32" s="356"/>
      <c r="U32" s="356"/>
      <c r="V32" s="356"/>
      <c r="W32" s="356"/>
      <c r="X32" s="356"/>
      <c r="Y32" s="356"/>
      <c r="Z32" s="356"/>
      <c r="AA32" s="356"/>
      <c r="AB32" s="356"/>
      <c r="AC32" s="356">
        <f>15000000-5000000-3000000</f>
        <v>7000000</v>
      </c>
      <c r="AD32" s="407">
        <v>8000000</v>
      </c>
      <c r="AE32" s="334"/>
      <c r="AF32" s="348"/>
      <c r="AG32" s="349"/>
    </row>
    <row r="33" spans="1:33" s="337" customFormat="1" ht="33" customHeight="1">
      <c r="A33" s="338" t="s">
        <v>1076</v>
      </c>
      <c r="B33" s="339"/>
      <c r="C33" s="330"/>
      <c r="D33" s="406" t="s">
        <v>1101</v>
      </c>
      <c r="E33" s="340"/>
      <c r="F33" s="340"/>
      <c r="G33" s="357"/>
      <c r="H33" s="357"/>
      <c r="I33" s="357"/>
      <c r="J33" s="357"/>
      <c r="K33" s="342" t="s">
        <v>1060</v>
      </c>
      <c r="L33" s="342" t="s">
        <v>353</v>
      </c>
      <c r="M33" s="340" t="s">
        <v>1100</v>
      </c>
      <c r="N33" s="371">
        <v>31100134.449999999</v>
      </c>
      <c r="O33" s="356">
        <v>2000000</v>
      </c>
      <c r="P33" s="356">
        <v>1800000</v>
      </c>
      <c r="Q33" s="356"/>
      <c r="R33" s="356"/>
      <c r="S33" s="356"/>
      <c r="T33" s="356"/>
      <c r="U33" s="356"/>
      <c r="V33" s="356"/>
      <c r="W33" s="356"/>
      <c r="X33" s="356"/>
      <c r="Y33" s="356"/>
      <c r="Z33" s="356"/>
      <c r="AA33" s="356"/>
      <c r="AB33" s="356"/>
      <c r="AC33" s="356">
        <v>0</v>
      </c>
      <c r="AD33" s="407">
        <v>0</v>
      </c>
      <c r="AE33" s="334"/>
      <c r="AF33" s="348"/>
      <c r="AG33" s="349"/>
    </row>
    <row r="34" spans="1:33" s="337" customFormat="1" ht="33" customHeight="1">
      <c r="A34" s="338" t="s">
        <v>1076</v>
      </c>
      <c r="B34" s="339"/>
      <c r="C34" s="330"/>
      <c r="D34" s="406" t="s">
        <v>1102</v>
      </c>
      <c r="E34" s="340"/>
      <c r="F34" s="340"/>
      <c r="G34" s="357"/>
      <c r="H34" s="357"/>
      <c r="I34" s="357"/>
      <c r="J34" s="357"/>
      <c r="K34" s="342" t="s">
        <v>1060</v>
      </c>
      <c r="L34" s="342" t="s">
        <v>353</v>
      </c>
      <c r="M34" s="340" t="s">
        <v>1100</v>
      </c>
      <c r="N34" s="372">
        <v>35411292</v>
      </c>
      <c r="O34" s="356">
        <v>9500000</v>
      </c>
      <c r="P34" s="356">
        <v>6000000</v>
      </c>
      <c r="Q34" s="356"/>
      <c r="R34" s="356"/>
      <c r="S34" s="356"/>
      <c r="T34" s="356"/>
      <c r="U34" s="356"/>
      <c r="V34" s="356"/>
      <c r="W34" s="356"/>
      <c r="X34" s="356"/>
      <c r="Y34" s="356"/>
      <c r="Z34" s="356"/>
      <c r="AA34" s="356"/>
      <c r="AB34" s="356"/>
      <c r="AC34" s="356">
        <v>6000000</v>
      </c>
      <c r="AD34" s="407">
        <v>0</v>
      </c>
      <c r="AE34" s="334"/>
      <c r="AF34" s="348"/>
      <c r="AG34" s="349"/>
    </row>
    <row r="35" spans="1:33" s="337" customFormat="1" ht="33" customHeight="1">
      <c r="A35" s="338" t="s">
        <v>1076</v>
      </c>
      <c r="B35" s="339"/>
      <c r="C35" s="330"/>
      <c r="D35" s="406" t="s">
        <v>1103</v>
      </c>
      <c r="E35" s="340"/>
      <c r="F35" s="340"/>
      <c r="G35" s="357"/>
      <c r="H35" s="357"/>
      <c r="I35" s="357"/>
      <c r="J35" s="357"/>
      <c r="K35" s="342" t="s">
        <v>1060</v>
      </c>
      <c r="L35" s="342" t="s">
        <v>353</v>
      </c>
      <c r="M35" s="340" t="s">
        <v>1100</v>
      </c>
      <c r="N35" s="343"/>
      <c r="O35" s="356">
        <v>3844000</v>
      </c>
      <c r="P35" s="356">
        <v>1100000</v>
      </c>
      <c r="Q35" s="356"/>
      <c r="R35" s="356"/>
      <c r="S35" s="356"/>
      <c r="T35" s="356"/>
      <c r="U35" s="356"/>
      <c r="V35" s="356"/>
      <c r="W35" s="356"/>
      <c r="X35" s="356"/>
      <c r="Y35" s="356"/>
      <c r="Z35" s="356"/>
      <c r="AA35" s="356"/>
      <c r="AB35" s="356"/>
      <c r="AC35" s="356">
        <v>0</v>
      </c>
      <c r="AD35" s="407">
        <v>0</v>
      </c>
      <c r="AE35" s="334"/>
      <c r="AF35" s="348"/>
      <c r="AG35" s="349"/>
    </row>
    <row r="36" spans="1:33" s="337" customFormat="1" ht="33" customHeight="1">
      <c r="A36" s="358" t="s">
        <v>1076</v>
      </c>
      <c r="B36" s="359"/>
      <c r="C36" s="360"/>
      <c r="D36" s="406" t="s">
        <v>1104</v>
      </c>
      <c r="E36" s="353"/>
      <c r="F36" s="353"/>
      <c r="G36" s="361"/>
      <c r="H36" s="361"/>
      <c r="I36" s="361"/>
      <c r="J36" s="361"/>
      <c r="K36" s="342" t="s">
        <v>1060</v>
      </c>
      <c r="L36" s="342" t="s">
        <v>1080</v>
      </c>
      <c r="M36" s="353" t="s">
        <v>1100</v>
      </c>
      <c r="N36" s="343">
        <v>24420017</v>
      </c>
      <c r="O36" s="343">
        <v>2500000</v>
      </c>
      <c r="P36" s="356">
        <v>3000000</v>
      </c>
      <c r="Q36" s="356"/>
      <c r="R36" s="356"/>
      <c r="S36" s="356"/>
      <c r="T36" s="356"/>
      <c r="U36" s="356"/>
      <c r="V36" s="356"/>
      <c r="W36" s="356"/>
      <c r="X36" s="356"/>
      <c r="Y36" s="356"/>
      <c r="Z36" s="356"/>
      <c r="AA36" s="356"/>
      <c r="AB36" s="356"/>
      <c r="AC36" s="356">
        <v>5000000</v>
      </c>
      <c r="AD36" s="407">
        <f>11920017-5000000</f>
        <v>6920017</v>
      </c>
      <c r="AE36" s="334"/>
      <c r="AF36" s="348"/>
      <c r="AG36" s="349"/>
    </row>
    <row r="37" spans="1:33" s="337" customFormat="1" ht="33" customHeight="1">
      <c r="A37" s="358" t="s">
        <v>1076</v>
      </c>
      <c r="B37" s="359"/>
      <c r="C37" s="360"/>
      <c r="D37" s="406" t="s">
        <v>1105</v>
      </c>
      <c r="E37" s="353"/>
      <c r="F37" s="353"/>
      <c r="G37" s="361"/>
      <c r="H37" s="361"/>
      <c r="I37" s="361"/>
      <c r="J37" s="361"/>
      <c r="K37" s="342" t="s">
        <v>1060</v>
      </c>
      <c r="L37" s="342" t="s">
        <v>1080</v>
      </c>
      <c r="M37" s="353" t="s">
        <v>1100</v>
      </c>
      <c r="N37" s="343">
        <v>9906193</v>
      </c>
      <c r="O37" s="355"/>
      <c r="P37" s="355">
        <v>1000000</v>
      </c>
      <c r="Q37" s="355"/>
      <c r="R37" s="355"/>
      <c r="S37" s="355"/>
      <c r="T37" s="355"/>
      <c r="U37" s="355"/>
      <c r="V37" s="355"/>
      <c r="W37" s="355"/>
      <c r="X37" s="355"/>
      <c r="Y37" s="355"/>
      <c r="Z37" s="355"/>
      <c r="AA37" s="355"/>
      <c r="AB37" s="355"/>
      <c r="AC37" s="356">
        <f>4406193+235214</f>
        <v>4641407</v>
      </c>
      <c r="AD37" s="407">
        <v>10000000</v>
      </c>
      <c r="AE37" s="334"/>
      <c r="AF37" s="348"/>
      <c r="AG37" s="349"/>
    </row>
    <row r="38" spans="1:33" s="337" customFormat="1" ht="33" customHeight="1">
      <c r="A38" s="358" t="s">
        <v>1076</v>
      </c>
      <c r="B38" s="359"/>
      <c r="C38" s="360"/>
      <c r="D38" s="406" t="s">
        <v>1106</v>
      </c>
      <c r="E38" s="353"/>
      <c r="F38" s="353"/>
      <c r="G38" s="361"/>
      <c r="H38" s="361"/>
      <c r="I38" s="361"/>
      <c r="J38" s="361"/>
      <c r="K38" s="342" t="s">
        <v>1060</v>
      </c>
      <c r="L38" s="342" t="s">
        <v>1080</v>
      </c>
      <c r="M38" s="353" t="s">
        <v>1100</v>
      </c>
      <c r="N38" s="343">
        <v>24298593</v>
      </c>
      <c r="O38" s="355">
        <v>4500000</v>
      </c>
      <c r="P38" s="356">
        <v>5500000</v>
      </c>
      <c r="Q38" s="356"/>
      <c r="R38" s="356"/>
      <c r="S38" s="356"/>
      <c r="T38" s="356"/>
      <c r="U38" s="356"/>
      <c r="V38" s="356"/>
      <c r="W38" s="356"/>
      <c r="X38" s="356"/>
      <c r="Y38" s="356"/>
      <c r="Z38" s="356"/>
      <c r="AA38" s="356"/>
      <c r="AB38" s="356"/>
      <c r="AC38" s="356">
        <f>14298593-10000000</f>
        <v>4298593</v>
      </c>
      <c r="AD38" s="407">
        <v>3000000</v>
      </c>
      <c r="AE38" s="334"/>
      <c r="AF38" s="348"/>
      <c r="AG38" s="349"/>
    </row>
    <row r="39" spans="1:33" s="337" customFormat="1" ht="33" customHeight="1">
      <c r="A39" s="358" t="s">
        <v>1076</v>
      </c>
      <c r="B39" s="359"/>
      <c r="C39" s="360"/>
      <c r="D39" s="406" t="s">
        <v>1107</v>
      </c>
      <c r="E39" s="353"/>
      <c r="F39" s="353"/>
      <c r="G39" s="361"/>
      <c r="H39" s="361"/>
      <c r="I39" s="361"/>
      <c r="J39" s="361"/>
      <c r="K39" s="342" t="s">
        <v>1060</v>
      </c>
      <c r="L39" s="342" t="s">
        <v>1080</v>
      </c>
      <c r="M39" s="353" t="s">
        <v>1100</v>
      </c>
      <c r="N39" s="343">
        <v>42744568.149999999</v>
      </c>
      <c r="O39" s="355">
        <v>4000000</v>
      </c>
      <c r="P39" s="356">
        <v>3000000</v>
      </c>
      <c r="Q39" s="356"/>
      <c r="R39" s="356"/>
      <c r="S39" s="356"/>
      <c r="T39" s="356"/>
      <c r="U39" s="356"/>
      <c r="V39" s="356"/>
      <c r="W39" s="356"/>
      <c r="X39" s="356"/>
      <c r="Y39" s="356"/>
      <c r="Z39" s="356"/>
      <c r="AA39" s="356"/>
      <c r="AB39" s="356"/>
      <c r="AC39" s="356">
        <f>14000000-10000000</f>
        <v>4000000</v>
      </c>
      <c r="AD39" s="407">
        <f>30744568.15-20000000-5000000</f>
        <v>5744568.1499999985</v>
      </c>
      <c r="AE39" s="334"/>
      <c r="AF39" s="348"/>
      <c r="AG39" s="349"/>
    </row>
    <row r="40" spans="1:33" s="337" customFormat="1" ht="33" customHeight="1">
      <c r="A40" s="358" t="s">
        <v>1076</v>
      </c>
      <c r="B40" s="359"/>
      <c r="C40" s="360"/>
      <c r="D40" s="406" t="s">
        <v>1108</v>
      </c>
      <c r="E40" s="353"/>
      <c r="F40" s="353"/>
      <c r="G40" s="361"/>
      <c r="H40" s="361"/>
      <c r="I40" s="361"/>
      <c r="J40" s="361"/>
      <c r="K40" s="342" t="s">
        <v>1069</v>
      </c>
      <c r="L40" s="342" t="s">
        <v>353</v>
      </c>
      <c r="M40" s="353" t="s">
        <v>1109</v>
      </c>
      <c r="N40" s="343"/>
      <c r="O40" s="355">
        <v>7000000</v>
      </c>
      <c r="P40" s="356">
        <v>2830000</v>
      </c>
      <c r="Q40" s="356"/>
      <c r="R40" s="356"/>
      <c r="S40" s="356"/>
      <c r="T40" s="356"/>
      <c r="U40" s="356"/>
      <c r="V40" s="356"/>
      <c r="W40" s="356"/>
      <c r="X40" s="356"/>
      <c r="Y40" s="356"/>
      <c r="Z40" s="356"/>
      <c r="AA40" s="356"/>
      <c r="AB40" s="356"/>
      <c r="AC40" s="356">
        <v>2500000</v>
      </c>
      <c r="AD40" s="407">
        <v>1500000</v>
      </c>
      <c r="AE40" s="334"/>
      <c r="AF40" s="348"/>
      <c r="AG40" s="349"/>
    </row>
    <row r="41" spans="1:33" s="337" customFormat="1" ht="33" customHeight="1">
      <c r="A41" s="358" t="s">
        <v>1076</v>
      </c>
      <c r="B41" s="359"/>
      <c r="C41" s="360"/>
      <c r="D41" s="406" t="s">
        <v>1110</v>
      </c>
      <c r="E41" s="353"/>
      <c r="F41" s="353"/>
      <c r="G41" s="361"/>
      <c r="H41" s="361"/>
      <c r="I41" s="361"/>
      <c r="J41" s="361"/>
      <c r="K41" s="342" t="s">
        <v>1069</v>
      </c>
      <c r="L41" s="342" t="s">
        <v>1080</v>
      </c>
      <c r="M41" s="353" t="s">
        <v>1100</v>
      </c>
      <c r="N41" s="343">
        <v>30173853</v>
      </c>
      <c r="O41" s="355">
        <v>2000000</v>
      </c>
      <c r="P41" s="356">
        <v>7022734</v>
      </c>
      <c r="Q41" s="356"/>
      <c r="R41" s="356"/>
      <c r="S41" s="356"/>
      <c r="T41" s="356"/>
      <c r="U41" s="356"/>
      <c r="V41" s="356"/>
      <c r="W41" s="356"/>
      <c r="X41" s="356"/>
      <c r="Y41" s="356"/>
      <c r="Z41" s="356"/>
      <c r="AA41" s="356"/>
      <c r="AB41" s="356"/>
      <c r="AC41" s="356">
        <f>14000000-10000000</f>
        <v>4000000</v>
      </c>
      <c r="AD41" s="407">
        <f>15151119-10000000</f>
        <v>5151119</v>
      </c>
      <c r="AE41" s="334"/>
      <c r="AF41" s="348"/>
      <c r="AG41" s="349"/>
    </row>
    <row r="42" spans="1:33" s="337" customFormat="1" ht="33" customHeight="1">
      <c r="A42" s="358" t="s">
        <v>1085</v>
      </c>
      <c r="B42" s="359"/>
      <c r="C42" s="360"/>
      <c r="D42" s="406" t="s">
        <v>1111</v>
      </c>
      <c r="E42" s="353"/>
      <c r="F42" s="353"/>
      <c r="G42" s="354"/>
      <c r="H42" s="354"/>
      <c r="I42" s="354"/>
      <c r="J42" s="354"/>
      <c r="K42" s="342" t="s">
        <v>1060</v>
      </c>
      <c r="L42" s="342" t="s">
        <v>1080</v>
      </c>
      <c r="M42" s="353" t="s">
        <v>1100</v>
      </c>
      <c r="N42" s="343"/>
      <c r="O42" s="355">
        <v>4500000</v>
      </c>
      <c r="P42" s="356">
        <v>1000000</v>
      </c>
      <c r="Q42" s="356"/>
      <c r="R42" s="356"/>
      <c r="S42" s="356"/>
      <c r="T42" s="356"/>
      <c r="U42" s="356"/>
      <c r="V42" s="356"/>
      <c r="W42" s="356"/>
      <c r="X42" s="356"/>
      <c r="Y42" s="356"/>
      <c r="Z42" s="356"/>
      <c r="AA42" s="356"/>
      <c r="AB42" s="356"/>
      <c r="AC42" s="356">
        <v>3500000</v>
      </c>
      <c r="AD42" s="408">
        <f>15000000-10000000</f>
        <v>5000000</v>
      </c>
      <c r="AE42" s="352"/>
      <c r="AF42" s="348"/>
      <c r="AG42" s="349"/>
    </row>
    <row r="43" spans="1:33" s="337" customFormat="1" ht="33" customHeight="1">
      <c r="A43" s="358" t="s">
        <v>1085</v>
      </c>
      <c r="B43" s="359"/>
      <c r="C43" s="360"/>
      <c r="D43" s="409" t="s">
        <v>1112</v>
      </c>
      <c r="E43" s="362"/>
      <c r="F43" s="362"/>
      <c r="G43" s="362"/>
      <c r="H43" s="362"/>
      <c r="I43" s="362"/>
      <c r="J43" s="362"/>
      <c r="K43" s="364" t="s">
        <v>1069</v>
      </c>
      <c r="L43" s="364" t="s">
        <v>353</v>
      </c>
      <c r="M43" s="362" t="s">
        <v>1100</v>
      </c>
      <c r="N43" s="365">
        <v>33369810</v>
      </c>
      <c r="O43" s="365"/>
      <c r="P43" s="365">
        <v>3000000</v>
      </c>
      <c r="Q43" s="365"/>
      <c r="R43" s="365"/>
      <c r="S43" s="365"/>
      <c r="T43" s="365"/>
      <c r="U43" s="365"/>
      <c r="V43" s="365"/>
      <c r="W43" s="365"/>
      <c r="X43" s="365"/>
      <c r="Y43" s="365"/>
      <c r="Z43" s="365"/>
      <c r="AA43" s="365"/>
      <c r="AB43" s="365"/>
      <c r="AC43" s="365">
        <v>3000000</v>
      </c>
      <c r="AD43" s="411">
        <v>7000000</v>
      </c>
      <c r="AE43" s="352"/>
      <c r="AF43" s="348"/>
      <c r="AG43" s="349"/>
    </row>
    <row r="44" spans="1:33" ht="33" customHeight="1">
      <c r="D44" s="424" t="s">
        <v>1177</v>
      </c>
      <c r="E44" s="425"/>
      <c r="F44" s="425"/>
      <c r="G44" s="425"/>
      <c r="H44" s="425"/>
      <c r="I44" s="425"/>
      <c r="J44" s="425"/>
      <c r="K44" s="425"/>
      <c r="L44" s="425"/>
      <c r="M44" s="425"/>
      <c r="N44" s="425"/>
      <c r="O44" s="425"/>
      <c r="P44" s="569" t="s">
        <v>1176</v>
      </c>
      <c r="Q44" s="570"/>
      <c r="R44" s="570"/>
      <c r="S44" s="570"/>
      <c r="T44" s="570"/>
      <c r="U44" s="570"/>
      <c r="V44" s="570"/>
      <c r="W44" s="570"/>
      <c r="X44" s="570"/>
      <c r="Y44" s="570"/>
      <c r="Z44" s="570"/>
      <c r="AA44" s="570"/>
      <c r="AB44" s="570"/>
      <c r="AC44" s="570"/>
      <c r="AD44" s="571"/>
      <c r="AE44" s="322"/>
    </row>
    <row r="45" spans="1:33" ht="33" customHeight="1">
      <c r="A45" s="323" t="s">
        <v>1032</v>
      </c>
      <c r="B45" s="324" t="s">
        <v>1033</v>
      </c>
      <c r="C45" s="325"/>
      <c r="D45" s="426" t="s">
        <v>1034</v>
      </c>
      <c r="E45" s="427" t="s">
        <v>1035</v>
      </c>
      <c r="F45" s="427" t="s">
        <v>1036</v>
      </c>
      <c r="G45" s="427" t="s">
        <v>1037</v>
      </c>
      <c r="H45" s="427" t="s">
        <v>1038</v>
      </c>
      <c r="I45" s="427" t="s">
        <v>1039</v>
      </c>
      <c r="J45" s="427" t="s">
        <v>1040</v>
      </c>
      <c r="K45" s="427" t="s">
        <v>1041</v>
      </c>
      <c r="L45" s="427" t="s">
        <v>1042</v>
      </c>
      <c r="M45" s="427" t="s">
        <v>1043</v>
      </c>
      <c r="N45" s="428" t="s">
        <v>1044</v>
      </c>
      <c r="O45" s="429" t="s">
        <v>1045</v>
      </c>
      <c r="P45" s="429" t="s">
        <v>142</v>
      </c>
      <c r="Q45" s="428" t="s">
        <v>1046</v>
      </c>
      <c r="R45" s="428" t="s">
        <v>1047</v>
      </c>
      <c r="S45" s="428" t="s">
        <v>1048</v>
      </c>
      <c r="T45" s="428" t="s">
        <v>1049</v>
      </c>
      <c r="U45" s="428" t="s">
        <v>1018</v>
      </c>
      <c r="V45" s="428" t="s">
        <v>1050</v>
      </c>
      <c r="W45" s="428" t="s">
        <v>1051</v>
      </c>
      <c r="X45" s="428" t="s">
        <v>1052</v>
      </c>
      <c r="Y45" s="428" t="s">
        <v>1053</v>
      </c>
      <c r="Z45" s="428" t="s">
        <v>1054</v>
      </c>
      <c r="AA45" s="428" t="s">
        <v>1024</v>
      </c>
      <c r="AB45" s="428" t="s">
        <v>1055</v>
      </c>
      <c r="AC45" s="429" t="s">
        <v>1056</v>
      </c>
      <c r="AD45" s="430" t="s">
        <v>1057</v>
      </c>
      <c r="AE45" s="326"/>
      <c r="AF45" s="327"/>
      <c r="AG45" s="327"/>
    </row>
    <row r="46" spans="1:33" s="337" customFormat="1" ht="33" customHeight="1">
      <c r="A46" s="338" t="s">
        <v>1076</v>
      </c>
      <c r="B46" s="339"/>
      <c r="C46" s="330"/>
      <c r="D46" s="404" t="s">
        <v>1113</v>
      </c>
      <c r="E46" s="373"/>
      <c r="F46" s="373"/>
      <c r="G46" s="374"/>
      <c r="H46" s="374"/>
      <c r="I46" s="374"/>
      <c r="J46" s="374"/>
      <c r="K46" s="332" t="s">
        <v>1060</v>
      </c>
      <c r="L46" s="332" t="s">
        <v>314</v>
      </c>
      <c r="M46" s="373" t="s">
        <v>188</v>
      </c>
      <c r="N46" s="368">
        <v>21166000</v>
      </c>
      <c r="O46" s="333">
        <v>6918483.9500000002</v>
      </c>
      <c r="P46" s="333">
        <v>1800000</v>
      </c>
      <c r="Q46" s="333"/>
      <c r="R46" s="333"/>
      <c r="S46" s="333"/>
      <c r="T46" s="333"/>
      <c r="U46" s="333"/>
      <c r="V46" s="333"/>
      <c r="W46" s="333"/>
      <c r="X46" s="333"/>
      <c r="Y46" s="333"/>
      <c r="Z46" s="333"/>
      <c r="AA46" s="333"/>
      <c r="AB46" s="333"/>
      <c r="AC46" s="333">
        <v>0</v>
      </c>
      <c r="AD46" s="412">
        <v>0</v>
      </c>
      <c r="AE46" s="352"/>
      <c r="AF46" s="348"/>
      <c r="AG46" s="349"/>
    </row>
    <row r="47" spans="1:33" s="337" customFormat="1" ht="33" customHeight="1">
      <c r="A47" s="338" t="s">
        <v>1114</v>
      </c>
      <c r="B47" s="339"/>
      <c r="C47" s="330"/>
      <c r="D47" s="406" t="s">
        <v>1115</v>
      </c>
      <c r="E47" s="340"/>
      <c r="F47" s="340"/>
      <c r="G47" s="357"/>
      <c r="H47" s="357"/>
      <c r="I47" s="357"/>
      <c r="J47" s="357"/>
      <c r="K47" s="342" t="s">
        <v>1060</v>
      </c>
      <c r="L47" s="342" t="s">
        <v>353</v>
      </c>
      <c r="M47" s="340" t="s">
        <v>188</v>
      </c>
      <c r="N47" s="343"/>
      <c r="O47" s="356"/>
      <c r="P47" s="356">
        <v>2000000</v>
      </c>
      <c r="Q47" s="356"/>
      <c r="R47" s="356"/>
      <c r="S47" s="356"/>
      <c r="T47" s="356"/>
      <c r="U47" s="356"/>
      <c r="V47" s="356"/>
      <c r="W47" s="356"/>
      <c r="X47" s="356"/>
      <c r="Y47" s="356"/>
      <c r="Z47" s="356"/>
      <c r="AA47" s="356"/>
      <c r="AB47" s="356"/>
      <c r="AC47" s="356">
        <v>0</v>
      </c>
      <c r="AD47" s="408">
        <v>0</v>
      </c>
      <c r="AE47" s="352"/>
      <c r="AF47" s="348"/>
      <c r="AG47" s="349"/>
    </row>
    <row r="48" spans="1:33" s="337" customFormat="1" ht="33" customHeight="1">
      <c r="A48" s="338" t="s">
        <v>1076</v>
      </c>
      <c r="B48" s="339"/>
      <c r="C48" s="330"/>
      <c r="D48" s="406" t="s">
        <v>1116</v>
      </c>
      <c r="E48" s="340"/>
      <c r="F48" s="340"/>
      <c r="G48" s="357"/>
      <c r="H48" s="357"/>
      <c r="I48" s="357"/>
      <c r="J48" s="357"/>
      <c r="K48" s="342" t="s">
        <v>1060</v>
      </c>
      <c r="L48" s="342" t="s">
        <v>314</v>
      </c>
      <c r="M48" s="340" t="s">
        <v>188</v>
      </c>
      <c r="N48" s="343">
        <v>150501606</v>
      </c>
      <c r="O48" s="356">
        <v>9500000</v>
      </c>
      <c r="P48" s="356">
        <v>17000000</v>
      </c>
      <c r="Q48" s="356"/>
      <c r="R48" s="356"/>
      <c r="S48" s="356"/>
      <c r="T48" s="356"/>
      <c r="U48" s="356"/>
      <c r="V48" s="356"/>
      <c r="W48" s="356"/>
      <c r="X48" s="356"/>
      <c r="Y48" s="356"/>
      <c r="Z48" s="356"/>
      <c r="AA48" s="356"/>
      <c r="AB48" s="356"/>
      <c r="AC48" s="356">
        <v>20000000</v>
      </c>
      <c r="AD48" s="407">
        <v>30000000</v>
      </c>
      <c r="AE48" s="334"/>
      <c r="AF48" s="348"/>
      <c r="AG48" s="349"/>
    </row>
    <row r="49" spans="1:33" s="337" customFormat="1" ht="33" customHeight="1">
      <c r="A49" s="338" t="s">
        <v>1076</v>
      </c>
      <c r="B49" s="339"/>
      <c r="C49" s="330"/>
      <c r="D49" s="406" t="s">
        <v>1117</v>
      </c>
      <c r="E49" s="340"/>
      <c r="F49" s="340"/>
      <c r="G49" s="357"/>
      <c r="H49" s="357"/>
      <c r="I49" s="357"/>
      <c r="J49" s="357"/>
      <c r="K49" s="342" t="s">
        <v>1060</v>
      </c>
      <c r="L49" s="342" t="s">
        <v>353</v>
      </c>
      <c r="M49" s="340" t="s">
        <v>188</v>
      </c>
      <c r="N49" s="343">
        <v>66198348</v>
      </c>
      <c r="O49" s="345">
        <v>8400000</v>
      </c>
      <c r="P49" s="345">
        <v>24524349.760000002</v>
      </c>
      <c r="Q49" s="345"/>
      <c r="R49" s="345"/>
      <c r="S49" s="345"/>
      <c r="T49" s="345"/>
      <c r="U49" s="345"/>
      <c r="V49" s="345"/>
      <c r="W49" s="345"/>
      <c r="X49" s="345"/>
      <c r="Y49" s="345"/>
      <c r="Z49" s="345"/>
      <c r="AA49" s="345"/>
      <c r="AB49" s="345"/>
      <c r="AC49" s="345">
        <v>22917999.34</v>
      </c>
      <c r="AD49" s="407">
        <v>20000000</v>
      </c>
      <c r="AE49" s="334"/>
      <c r="AF49" s="348"/>
      <c r="AG49" s="349"/>
    </row>
    <row r="50" spans="1:33" s="337" customFormat="1" ht="33" customHeight="1">
      <c r="A50" s="338" t="s">
        <v>1076</v>
      </c>
      <c r="B50" s="339"/>
      <c r="C50" s="330"/>
      <c r="D50" s="406" t="s">
        <v>1118</v>
      </c>
      <c r="E50" s="340"/>
      <c r="F50" s="340"/>
      <c r="G50" s="357"/>
      <c r="H50" s="357"/>
      <c r="I50" s="357"/>
      <c r="J50" s="357"/>
      <c r="K50" s="342" t="s">
        <v>1060</v>
      </c>
      <c r="L50" s="342" t="s">
        <v>353</v>
      </c>
      <c r="M50" s="340" t="s">
        <v>188</v>
      </c>
      <c r="N50" s="343">
        <v>18060000</v>
      </c>
      <c r="O50" s="356">
        <v>1500000</v>
      </c>
      <c r="P50" s="356">
        <v>5000000</v>
      </c>
      <c r="Q50" s="356"/>
      <c r="R50" s="356"/>
      <c r="S50" s="356"/>
      <c r="T50" s="356"/>
      <c r="U50" s="356"/>
      <c r="V50" s="356"/>
      <c r="W50" s="356"/>
      <c r="X50" s="356"/>
      <c r="Y50" s="356"/>
      <c r="Z50" s="356"/>
      <c r="AA50" s="356"/>
      <c r="AB50" s="356"/>
      <c r="AC50" s="356">
        <v>2000000</v>
      </c>
      <c r="AD50" s="408">
        <v>0</v>
      </c>
      <c r="AE50" s="352"/>
      <c r="AF50" s="348"/>
      <c r="AG50" s="349"/>
    </row>
    <row r="51" spans="1:33" s="337" customFormat="1" ht="33" customHeight="1">
      <c r="A51" s="358" t="s">
        <v>1076</v>
      </c>
      <c r="B51" s="359"/>
      <c r="C51" s="360"/>
      <c r="D51" s="406" t="s">
        <v>1119</v>
      </c>
      <c r="E51" s="353"/>
      <c r="F51" s="353"/>
      <c r="G51" s="357"/>
      <c r="H51" s="357"/>
      <c r="I51" s="357"/>
      <c r="J51" s="357"/>
      <c r="K51" s="342" t="s">
        <v>1069</v>
      </c>
      <c r="L51" s="342" t="s">
        <v>1120</v>
      </c>
      <c r="M51" s="353" t="s">
        <v>188</v>
      </c>
      <c r="N51" s="343">
        <v>1458151</v>
      </c>
      <c r="O51" s="356">
        <f>N51</f>
        <v>1458151</v>
      </c>
      <c r="P51" s="356">
        <v>2600500.2400000002</v>
      </c>
      <c r="Q51" s="356"/>
      <c r="R51" s="356"/>
      <c r="S51" s="356"/>
      <c r="T51" s="356"/>
      <c r="U51" s="356"/>
      <c r="V51" s="356"/>
      <c r="W51" s="356"/>
      <c r="X51" s="356"/>
      <c r="Y51" s="356"/>
      <c r="Z51" s="356"/>
      <c r="AA51" s="356"/>
      <c r="AB51" s="356"/>
      <c r="AC51" s="356">
        <v>0</v>
      </c>
      <c r="AD51" s="408">
        <v>0</v>
      </c>
      <c r="AE51" s="352"/>
      <c r="AF51" s="348"/>
      <c r="AG51" s="349"/>
    </row>
    <row r="52" spans="1:33" s="337" customFormat="1" ht="33" customHeight="1">
      <c r="A52" s="358" t="s">
        <v>1121</v>
      </c>
      <c r="B52" s="359"/>
      <c r="C52" s="360"/>
      <c r="D52" s="406" t="s">
        <v>1122</v>
      </c>
      <c r="E52" s="353"/>
      <c r="F52" s="353"/>
      <c r="G52" s="357"/>
      <c r="H52" s="357"/>
      <c r="I52" s="357"/>
      <c r="J52" s="357"/>
      <c r="K52" s="342" t="s">
        <v>1069</v>
      </c>
      <c r="L52" s="342" t="s">
        <v>1080</v>
      </c>
      <c r="M52" s="353" t="s">
        <v>188</v>
      </c>
      <c r="N52" s="343"/>
      <c r="O52" s="356"/>
      <c r="P52" s="356">
        <v>2000000</v>
      </c>
      <c r="Q52" s="356"/>
      <c r="R52" s="356"/>
      <c r="S52" s="356"/>
      <c r="T52" s="356"/>
      <c r="U52" s="356"/>
      <c r="V52" s="356"/>
      <c r="W52" s="356"/>
      <c r="X52" s="356"/>
      <c r="Y52" s="356"/>
      <c r="Z52" s="356"/>
      <c r="AA52" s="356"/>
      <c r="AB52" s="356"/>
      <c r="AC52" s="356">
        <v>5600000</v>
      </c>
      <c r="AD52" s="408">
        <v>0</v>
      </c>
      <c r="AE52" s="352"/>
      <c r="AF52" s="348"/>
      <c r="AG52" s="349"/>
    </row>
    <row r="53" spans="1:33" s="337" customFormat="1" ht="33" customHeight="1">
      <c r="A53" s="358" t="s">
        <v>1121</v>
      </c>
      <c r="B53" s="359"/>
      <c r="C53" s="360"/>
      <c r="D53" s="406" t="s">
        <v>1123</v>
      </c>
      <c r="E53" s="353"/>
      <c r="F53" s="353"/>
      <c r="G53" s="357"/>
      <c r="H53" s="357"/>
      <c r="I53" s="357"/>
      <c r="J53" s="357"/>
      <c r="K53" s="342" t="s">
        <v>1069</v>
      </c>
      <c r="L53" s="342" t="s">
        <v>1080</v>
      </c>
      <c r="M53" s="353" t="s">
        <v>188</v>
      </c>
      <c r="N53" s="343"/>
      <c r="O53" s="356"/>
      <c r="P53" s="356">
        <v>3000000</v>
      </c>
      <c r="Q53" s="356"/>
      <c r="R53" s="356"/>
      <c r="S53" s="356"/>
      <c r="T53" s="356"/>
      <c r="U53" s="356"/>
      <c r="V53" s="356"/>
      <c r="W53" s="356"/>
      <c r="X53" s="356"/>
      <c r="Y53" s="356"/>
      <c r="Z53" s="356"/>
      <c r="AA53" s="356"/>
      <c r="AB53" s="356"/>
      <c r="AC53" s="356">
        <v>11000000</v>
      </c>
      <c r="AD53" s="408">
        <v>0</v>
      </c>
      <c r="AE53" s="352"/>
      <c r="AF53" s="348"/>
      <c r="AG53" s="349"/>
    </row>
    <row r="54" spans="1:33" s="337" customFormat="1" ht="33" customHeight="1">
      <c r="A54" s="358" t="s">
        <v>1085</v>
      </c>
      <c r="B54" s="359"/>
      <c r="C54" s="360"/>
      <c r="D54" s="406" t="s">
        <v>1124</v>
      </c>
      <c r="E54" s="353"/>
      <c r="F54" s="353"/>
      <c r="G54" s="357"/>
      <c r="H54" s="357"/>
      <c r="I54" s="357"/>
      <c r="J54" s="357"/>
      <c r="K54" s="342" t="s">
        <v>1060</v>
      </c>
      <c r="L54" s="342" t="s">
        <v>353</v>
      </c>
      <c r="M54" s="353" t="s">
        <v>188</v>
      </c>
      <c r="N54" s="343">
        <v>4336728</v>
      </c>
      <c r="O54" s="343"/>
      <c r="P54" s="344">
        <v>0</v>
      </c>
      <c r="Q54" s="356"/>
      <c r="R54" s="356"/>
      <c r="S54" s="356"/>
      <c r="T54" s="356"/>
      <c r="U54" s="356"/>
      <c r="V54" s="356"/>
      <c r="W54" s="356"/>
      <c r="X54" s="356"/>
      <c r="Y54" s="356"/>
      <c r="Z54" s="356"/>
      <c r="AA54" s="356"/>
      <c r="AB54" s="356"/>
      <c r="AC54" s="356">
        <v>4336728</v>
      </c>
      <c r="AD54" s="408">
        <v>0</v>
      </c>
      <c r="AE54" s="352"/>
      <c r="AF54" s="348"/>
      <c r="AG54" s="349"/>
    </row>
    <row r="55" spans="1:33" s="337" customFormat="1" ht="33" customHeight="1">
      <c r="A55" s="358" t="s">
        <v>1085</v>
      </c>
      <c r="B55" s="359"/>
      <c r="C55" s="360"/>
      <c r="D55" s="406" t="s">
        <v>1125</v>
      </c>
      <c r="E55" s="353"/>
      <c r="F55" s="353"/>
      <c r="G55" s="357"/>
      <c r="H55" s="357"/>
      <c r="I55" s="357"/>
      <c r="J55" s="357"/>
      <c r="K55" s="342" t="s">
        <v>1069</v>
      </c>
      <c r="L55" s="342" t="s">
        <v>1120</v>
      </c>
      <c r="M55" s="353" t="s">
        <v>188</v>
      </c>
      <c r="N55" s="343">
        <v>1822689</v>
      </c>
      <c r="O55" s="355"/>
      <c r="P55" s="344">
        <v>0</v>
      </c>
      <c r="Q55" s="356"/>
      <c r="R55" s="356"/>
      <c r="S55" s="356"/>
      <c r="T55" s="356"/>
      <c r="U55" s="356"/>
      <c r="V55" s="356"/>
      <c r="W55" s="356"/>
      <c r="X55" s="356"/>
      <c r="Y55" s="356"/>
      <c r="Z55" s="356"/>
      <c r="AA55" s="356"/>
      <c r="AB55" s="356"/>
      <c r="AC55" s="356">
        <f>1822689-79417</f>
        <v>1743272</v>
      </c>
      <c r="AD55" s="408">
        <v>0</v>
      </c>
      <c r="AE55" s="352"/>
      <c r="AF55" s="348"/>
      <c r="AG55" s="349"/>
    </row>
    <row r="56" spans="1:33" s="337" customFormat="1" ht="33" customHeight="1">
      <c r="A56" s="358" t="s">
        <v>1076</v>
      </c>
      <c r="B56" s="359"/>
      <c r="C56" s="360"/>
      <c r="D56" s="406" t="s">
        <v>1126</v>
      </c>
      <c r="E56" s="353"/>
      <c r="F56" s="353"/>
      <c r="G56" s="357"/>
      <c r="H56" s="357"/>
      <c r="I56" s="357"/>
      <c r="J56" s="357"/>
      <c r="K56" s="342" t="s">
        <v>1069</v>
      </c>
      <c r="L56" s="342" t="s">
        <v>1074</v>
      </c>
      <c r="M56" s="353" t="s">
        <v>188</v>
      </c>
      <c r="N56" s="343"/>
      <c r="O56" s="355"/>
      <c r="P56" s="356">
        <v>1500000</v>
      </c>
      <c r="Q56" s="356"/>
      <c r="R56" s="356"/>
      <c r="S56" s="356"/>
      <c r="T56" s="356"/>
      <c r="U56" s="356"/>
      <c r="V56" s="356"/>
      <c r="W56" s="356"/>
      <c r="X56" s="356"/>
      <c r="Y56" s="356"/>
      <c r="Z56" s="356"/>
      <c r="AA56" s="356"/>
      <c r="AB56" s="356"/>
      <c r="AC56" s="356">
        <v>0</v>
      </c>
      <c r="AD56" s="408">
        <v>0</v>
      </c>
      <c r="AE56" s="352"/>
      <c r="AF56" s="348"/>
      <c r="AG56" s="349"/>
    </row>
    <row r="57" spans="1:33" s="337" customFormat="1" ht="33" customHeight="1">
      <c r="A57" s="350" t="s">
        <v>1071</v>
      </c>
      <c r="B57" s="351"/>
      <c r="C57" s="352"/>
      <c r="D57" s="406" t="s">
        <v>1127</v>
      </c>
      <c r="E57" s="353"/>
      <c r="F57" s="353"/>
      <c r="G57" s="357"/>
      <c r="H57" s="357"/>
      <c r="I57" s="357"/>
      <c r="J57" s="357"/>
      <c r="K57" s="342" t="s">
        <v>1069</v>
      </c>
      <c r="L57" s="375" t="s">
        <v>398</v>
      </c>
      <c r="M57" s="353" t="s">
        <v>1075</v>
      </c>
      <c r="N57" s="343"/>
      <c r="O57" s="355"/>
      <c r="P57" s="356">
        <v>600000</v>
      </c>
      <c r="Q57" s="356"/>
      <c r="R57" s="356"/>
      <c r="S57" s="356"/>
      <c r="T57" s="356"/>
      <c r="U57" s="356"/>
      <c r="V57" s="356"/>
      <c r="W57" s="356"/>
      <c r="X57" s="356"/>
      <c r="Y57" s="356"/>
      <c r="Z57" s="356"/>
      <c r="AA57" s="356"/>
      <c r="AB57" s="356"/>
      <c r="AC57" s="356">
        <v>0</v>
      </c>
      <c r="AD57" s="408">
        <v>0</v>
      </c>
      <c r="AE57" s="352"/>
      <c r="AF57" s="348"/>
      <c r="AG57" s="349"/>
    </row>
    <row r="58" spans="1:33" s="337" customFormat="1" ht="33" customHeight="1">
      <c r="A58" s="350" t="s">
        <v>1071</v>
      </c>
      <c r="B58" s="351"/>
      <c r="C58" s="352"/>
      <c r="D58" s="406" t="s">
        <v>1128</v>
      </c>
      <c r="E58" s="353"/>
      <c r="F58" s="353"/>
      <c r="G58" s="357"/>
      <c r="H58" s="357"/>
      <c r="I58" s="357"/>
      <c r="J58" s="357"/>
      <c r="K58" s="342" t="s">
        <v>1060</v>
      </c>
      <c r="L58" s="375" t="s">
        <v>398</v>
      </c>
      <c r="M58" s="353" t="s">
        <v>1075</v>
      </c>
      <c r="N58" s="343"/>
      <c r="O58" s="355"/>
      <c r="P58" s="356">
        <v>800000</v>
      </c>
      <c r="Q58" s="356"/>
      <c r="R58" s="356"/>
      <c r="S58" s="356"/>
      <c r="T58" s="356"/>
      <c r="U58" s="356"/>
      <c r="V58" s="356"/>
      <c r="W58" s="356"/>
      <c r="X58" s="356"/>
      <c r="Y58" s="356"/>
      <c r="Z58" s="356"/>
      <c r="AA58" s="356"/>
      <c r="AB58" s="356"/>
      <c r="AC58" s="356">
        <v>0</v>
      </c>
      <c r="AD58" s="408">
        <v>0</v>
      </c>
      <c r="AE58" s="352"/>
      <c r="AF58" s="348"/>
      <c r="AG58" s="349"/>
    </row>
    <row r="59" spans="1:33" s="337" customFormat="1" ht="33" customHeight="1">
      <c r="A59" s="350" t="s">
        <v>1071</v>
      </c>
      <c r="B59" s="351"/>
      <c r="C59" s="352"/>
      <c r="D59" s="406" t="s">
        <v>1129</v>
      </c>
      <c r="E59" s="353"/>
      <c r="F59" s="353"/>
      <c r="G59" s="357"/>
      <c r="H59" s="357"/>
      <c r="I59" s="357"/>
      <c r="J59" s="357"/>
      <c r="K59" s="342" t="s">
        <v>1060</v>
      </c>
      <c r="L59" s="375" t="s">
        <v>398</v>
      </c>
      <c r="M59" s="353" t="s">
        <v>1075</v>
      </c>
      <c r="N59" s="343"/>
      <c r="O59" s="355"/>
      <c r="P59" s="356">
        <v>3991317</v>
      </c>
      <c r="Q59" s="356"/>
      <c r="R59" s="356"/>
      <c r="S59" s="356"/>
      <c r="T59" s="356"/>
      <c r="U59" s="356"/>
      <c r="V59" s="356"/>
      <c r="W59" s="356"/>
      <c r="X59" s="356"/>
      <c r="Y59" s="356"/>
      <c r="Z59" s="356"/>
      <c r="AA59" s="356"/>
      <c r="AB59" s="356"/>
      <c r="AC59" s="356">
        <v>0</v>
      </c>
      <c r="AD59" s="408">
        <v>0</v>
      </c>
      <c r="AE59" s="352"/>
      <c r="AF59" s="348"/>
      <c r="AG59" s="349"/>
    </row>
    <row r="60" spans="1:33" s="337" customFormat="1" ht="33" customHeight="1">
      <c r="A60" s="350" t="s">
        <v>1071</v>
      </c>
      <c r="B60" s="351"/>
      <c r="C60" s="352"/>
      <c r="D60" s="406" t="s">
        <v>1130</v>
      </c>
      <c r="E60" s="353"/>
      <c r="F60" s="353"/>
      <c r="G60" s="357"/>
      <c r="H60" s="357"/>
      <c r="I60" s="357"/>
      <c r="J60" s="357"/>
      <c r="K60" s="342" t="s">
        <v>1060</v>
      </c>
      <c r="L60" s="375" t="s">
        <v>1080</v>
      </c>
      <c r="M60" s="353" t="s">
        <v>1075</v>
      </c>
      <c r="N60" s="343"/>
      <c r="O60" s="355"/>
      <c r="P60" s="356">
        <v>500000</v>
      </c>
      <c r="Q60" s="356"/>
      <c r="R60" s="356"/>
      <c r="S60" s="356"/>
      <c r="T60" s="356"/>
      <c r="U60" s="356"/>
      <c r="V60" s="356"/>
      <c r="W60" s="356"/>
      <c r="X60" s="356"/>
      <c r="Y60" s="356"/>
      <c r="Z60" s="356"/>
      <c r="AA60" s="356"/>
      <c r="AB60" s="356"/>
      <c r="AC60" s="356">
        <v>0</v>
      </c>
      <c r="AD60" s="408">
        <v>0</v>
      </c>
      <c r="AE60" s="352"/>
      <c r="AF60" s="348"/>
      <c r="AG60" s="349"/>
    </row>
    <row r="61" spans="1:33" s="337" customFormat="1" ht="33" customHeight="1">
      <c r="A61" s="376" t="s">
        <v>1131</v>
      </c>
      <c r="B61" s="377"/>
      <c r="C61" s="378"/>
      <c r="D61" s="406" t="s">
        <v>1132</v>
      </c>
      <c r="E61" s="353"/>
      <c r="F61" s="353"/>
      <c r="G61" s="357"/>
      <c r="H61" s="357"/>
      <c r="I61" s="357"/>
      <c r="J61" s="357"/>
      <c r="K61" s="342" t="s">
        <v>1060</v>
      </c>
      <c r="L61" s="375" t="s">
        <v>1080</v>
      </c>
      <c r="M61" s="353" t="s">
        <v>1075</v>
      </c>
      <c r="N61" s="343"/>
      <c r="O61" s="355"/>
      <c r="P61" s="356">
        <v>3028000</v>
      </c>
      <c r="Q61" s="356"/>
      <c r="R61" s="356"/>
      <c r="S61" s="356"/>
      <c r="T61" s="356"/>
      <c r="U61" s="356"/>
      <c r="V61" s="356"/>
      <c r="W61" s="356"/>
      <c r="X61" s="356"/>
      <c r="Y61" s="356"/>
      <c r="Z61" s="356"/>
      <c r="AA61" s="356"/>
      <c r="AB61" s="356"/>
      <c r="AC61" s="356">
        <v>0</v>
      </c>
      <c r="AD61" s="408">
        <v>0</v>
      </c>
      <c r="AE61" s="352"/>
      <c r="AF61" s="348"/>
      <c r="AG61" s="349"/>
    </row>
    <row r="62" spans="1:33" s="337" customFormat="1" ht="33" customHeight="1">
      <c r="A62" s="413" t="s">
        <v>1133</v>
      </c>
      <c r="B62" s="414"/>
      <c r="C62" s="360"/>
      <c r="D62" s="409" t="s">
        <v>1134</v>
      </c>
      <c r="E62" s="362"/>
      <c r="F62" s="362"/>
      <c r="G62" s="363"/>
      <c r="H62" s="363"/>
      <c r="I62" s="363"/>
      <c r="J62" s="363"/>
      <c r="K62" s="364" t="s">
        <v>1060</v>
      </c>
      <c r="L62" s="364" t="s">
        <v>1080</v>
      </c>
      <c r="M62" s="362" t="s">
        <v>825</v>
      </c>
      <c r="N62" s="380"/>
      <c r="O62" s="379"/>
      <c r="P62" s="365">
        <v>15000000</v>
      </c>
      <c r="Q62" s="365"/>
      <c r="R62" s="365"/>
      <c r="S62" s="365"/>
      <c r="T62" s="365"/>
      <c r="U62" s="365"/>
      <c r="V62" s="365"/>
      <c r="W62" s="365"/>
      <c r="X62" s="365"/>
      <c r="Y62" s="365"/>
      <c r="Z62" s="365"/>
      <c r="AA62" s="365"/>
      <c r="AB62" s="365"/>
      <c r="AC62" s="365">
        <v>20429000</v>
      </c>
      <c r="AD62" s="411">
        <f>46200000</f>
        <v>46200000</v>
      </c>
      <c r="AE62" s="352"/>
      <c r="AF62" s="415"/>
      <c r="AG62" s="416"/>
    </row>
    <row r="63" spans="1:33" s="422" customFormat="1" ht="33" customHeight="1">
      <c r="A63" s="360"/>
      <c r="B63" s="360"/>
      <c r="C63" s="360"/>
      <c r="D63" s="419"/>
      <c r="E63" s="330"/>
      <c r="F63" s="330"/>
      <c r="G63" s="419"/>
      <c r="H63" s="419"/>
      <c r="I63" s="419"/>
      <c r="J63" s="419"/>
      <c r="K63" s="419"/>
      <c r="L63" s="420"/>
      <c r="M63" s="330"/>
      <c r="N63" s="421"/>
      <c r="O63" s="420"/>
      <c r="P63" s="352"/>
      <c r="Q63" s="352"/>
      <c r="R63" s="352"/>
      <c r="S63" s="352"/>
      <c r="T63" s="352"/>
      <c r="U63" s="352"/>
      <c r="V63" s="352"/>
      <c r="W63" s="352"/>
      <c r="X63" s="352"/>
      <c r="Y63" s="352"/>
      <c r="Z63" s="352"/>
      <c r="AA63" s="352"/>
      <c r="AB63" s="352"/>
      <c r="AC63" s="352"/>
      <c r="AD63" s="381"/>
      <c r="AE63" s="381"/>
      <c r="AF63" s="394"/>
      <c r="AG63" s="394"/>
    </row>
    <row r="64" spans="1:33" s="337" customFormat="1" ht="33" customHeight="1">
      <c r="A64" s="417"/>
      <c r="B64" s="418"/>
      <c r="C64" s="330"/>
      <c r="D64" s="382"/>
      <c r="E64" s="383"/>
      <c r="F64" s="383"/>
      <c r="G64" s="383"/>
      <c r="H64" s="383"/>
      <c r="I64" s="383"/>
      <c r="J64" s="383"/>
      <c r="K64" s="383"/>
      <c r="L64" s="383"/>
      <c r="M64" s="383"/>
      <c r="N64" s="384"/>
      <c r="O64" s="384">
        <f t="shared" ref="O64:AD64" si="0">SUM(O4:O63)</f>
        <v>190375891.38</v>
      </c>
      <c r="P64" s="384">
        <f t="shared" si="0"/>
        <v>205280077.44</v>
      </c>
      <c r="Q64" s="384"/>
      <c r="R64" s="384"/>
      <c r="S64" s="384"/>
      <c r="T64" s="384"/>
      <c r="U64" s="384"/>
      <c r="V64" s="384"/>
      <c r="W64" s="384"/>
      <c r="X64" s="384"/>
      <c r="Y64" s="384"/>
      <c r="Z64" s="384"/>
      <c r="AA64" s="384"/>
      <c r="AB64" s="384"/>
      <c r="AC64" s="384">
        <f t="shared" si="0"/>
        <v>196859000</v>
      </c>
      <c r="AD64" s="385">
        <f t="shared" si="0"/>
        <v>244130000</v>
      </c>
      <c r="AE64" s="352"/>
      <c r="AF64" s="335"/>
      <c r="AG64" s="335"/>
    </row>
    <row r="65" spans="1:33" s="337" customFormat="1" ht="33" customHeight="1">
      <c r="A65" s="386"/>
      <c r="B65" s="387"/>
      <c r="C65" s="330"/>
      <c r="D65" s="388"/>
      <c r="E65" s="389"/>
      <c r="F65" s="389"/>
      <c r="G65" s="386"/>
      <c r="H65" s="386"/>
      <c r="I65" s="386"/>
      <c r="J65" s="386"/>
      <c r="K65" s="386"/>
      <c r="L65" s="389" t="s">
        <v>1135</v>
      </c>
      <c r="M65" s="349"/>
      <c r="N65" s="389"/>
      <c r="O65" s="389">
        <f>SUM(O63:O64)</f>
        <v>190375891.38</v>
      </c>
      <c r="P65" s="389">
        <v>208274553.44</v>
      </c>
      <c r="Q65" s="390"/>
      <c r="R65" s="390"/>
      <c r="S65" s="390"/>
      <c r="T65" s="390"/>
      <c r="U65" s="390"/>
      <c r="V65" s="390"/>
      <c r="W65" s="390"/>
      <c r="X65" s="390"/>
      <c r="Y65" s="390"/>
      <c r="Z65" s="390"/>
      <c r="AA65" s="390"/>
      <c r="AB65" s="390"/>
      <c r="AC65" s="390">
        <v>201240000</v>
      </c>
      <c r="AD65" s="391">
        <v>244130000</v>
      </c>
      <c r="AE65" s="392"/>
      <c r="AF65" s="335"/>
      <c r="AG65" s="335"/>
    </row>
    <row r="66" spans="1:33" s="337" customFormat="1" ht="33" customHeight="1">
      <c r="A66" s="349"/>
      <c r="B66" s="393"/>
      <c r="C66" s="394"/>
      <c r="D66" s="348"/>
      <c r="E66" s="349"/>
      <c r="F66" s="349"/>
      <c r="G66" s="349"/>
      <c r="H66" s="349"/>
      <c r="I66" s="349"/>
      <c r="J66" s="349"/>
      <c r="K66" s="349"/>
      <c r="L66" s="349"/>
      <c r="M66" s="349" t="s">
        <v>1136</v>
      </c>
      <c r="N66" s="395"/>
      <c r="O66" s="395" t="e">
        <f>#REF!</f>
        <v>#REF!</v>
      </c>
      <c r="P66" s="395"/>
      <c r="Q66" s="396"/>
      <c r="R66" s="396"/>
      <c r="S66" s="396"/>
      <c r="T66" s="396"/>
      <c r="U66" s="396"/>
      <c r="V66" s="396"/>
      <c r="W66" s="396"/>
      <c r="X66" s="396"/>
      <c r="Y66" s="396"/>
      <c r="Z66" s="396"/>
      <c r="AA66" s="396"/>
      <c r="AB66" s="396"/>
      <c r="AC66" s="396"/>
      <c r="AD66" s="397"/>
      <c r="AE66" s="392"/>
      <c r="AF66" s="335"/>
      <c r="AG66" s="335"/>
    </row>
    <row r="67" spans="1:33" s="337" customFormat="1" ht="33" customHeight="1">
      <c r="A67" s="338" t="s">
        <v>1076</v>
      </c>
      <c r="B67" s="339"/>
      <c r="C67" s="330"/>
      <c r="D67" s="398" t="s">
        <v>1137</v>
      </c>
      <c r="E67" s="340"/>
      <c r="F67" s="340"/>
      <c r="G67" s="340"/>
      <c r="H67" s="340"/>
      <c r="I67" s="340"/>
      <c r="J67" s="340"/>
      <c r="K67" s="399"/>
      <c r="L67" s="399" t="s">
        <v>1120</v>
      </c>
      <c r="M67" s="340" t="s">
        <v>1075</v>
      </c>
      <c r="N67" s="343"/>
      <c r="O67" s="356">
        <v>2868798.64</v>
      </c>
      <c r="P67" s="356">
        <f>3000000+5524-11048</f>
        <v>2994476</v>
      </c>
      <c r="Q67" s="356"/>
      <c r="R67" s="356"/>
      <c r="S67" s="356"/>
      <c r="T67" s="356"/>
      <c r="U67" s="356"/>
      <c r="V67" s="356"/>
      <c r="W67" s="356"/>
      <c r="X67" s="356"/>
      <c r="Y67" s="356"/>
      <c r="Z67" s="356"/>
      <c r="AA67" s="356"/>
      <c r="AB67" s="356"/>
      <c r="AC67" s="356">
        <v>4381000</v>
      </c>
      <c r="AD67" s="400"/>
      <c r="AE67" s="381"/>
      <c r="AF67" s="348"/>
      <c r="AG67" s="349"/>
    </row>
    <row r="68" spans="1:33" s="337" customFormat="1" ht="33" customHeight="1">
      <c r="A68" s="349"/>
      <c r="B68" s="393"/>
      <c r="C68" s="394"/>
      <c r="D68" s="348"/>
      <c r="E68" s="401"/>
      <c r="F68" s="401"/>
      <c r="G68" s="349"/>
      <c r="H68" s="349"/>
      <c r="I68" s="349"/>
      <c r="J68" s="349"/>
      <c r="K68" s="349"/>
      <c r="L68" s="349"/>
      <c r="M68" s="401"/>
      <c r="N68" s="402"/>
      <c r="O68" s="402"/>
      <c r="P68" s="402"/>
      <c r="Q68" s="403"/>
      <c r="R68" s="403"/>
      <c r="S68" s="403"/>
      <c r="T68" s="403"/>
      <c r="U68" s="403"/>
      <c r="V68" s="403"/>
      <c r="W68" s="403"/>
      <c r="X68" s="403"/>
      <c r="Y68" s="403"/>
      <c r="Z68" s="403"/>
      <c r="AA68" s="403"/>
      <c r="AB68" s="403"/>
      <c r="AC68" s="403"/>
      <c r="AD68" s="397"/>
      <c r="AE68" s="392"/>
      <c r="AF68" s="335"/>
      <c r="AG68" s="335"/>
    </row>
    <row r="69" spans="1:33" s="337" customFormat="1" ht="33" customHeight="1">
      <c r="A69" s="349"/>
      <c r="B69" s="393"/>
      <c r="C69" s="394"/>
      <c r="D69" s="348"/>
      <c r="E69" s="349"/>
      <c r="F69" s="349"/>
      <c r="G69" s="349"/>
      <c r="H69" s="349"/>
      <c r="I69" s="349"/>
      <c r="J69" s="349"/>
      <c r="K69" s="349"/>
      <c r="L69" s="349"/>
      <c r="M69" s="349"/>
      <c r="N69" s="395"/>
      <c r="O69" s="395"/>
      <c r="P69" s="395"/>
      <c r="Q69" s="396"/>
      <c r="R69" s="396"/>
      <c r="S69" s="396"/>
      <c r="T69" s="396"/>
      <c r="U69" s="396"/>
      <c r="V69" s="396"/>
      <c r="W69" s="396"/>
      <c r="X69" s="396"/>
      <c r="Y69" s="396"/>
      <c r="Z69" s="396"/>
      <c r="AA69" s="396"/>
      <c r="AB69" s="396"/>
      <c r="AC69" s="396"/>
      <c r="AD69" s="397"/>
      <c r="AE69" s="392"/>
      <c r="AF69" s="335"/>
      <c r="AG69" s="335"/>
    </row>
    <row r="70" spans="1:33" s="337" customFormat="1" ht="33" customHeight="1">
      <c r="A70" s="349"/>
      <c r="B70" s="393"/>
      <c r="C70" s="394"/>
      <c r="D70" s="348"/>
      <c r="E70" s="349"/>
      <c r="F70" s="349"/>
      <c r="G70" s="349"/>
      <c r="H70" s="349"/>
      <c r="I70" s="349"/>
      <c r="J70" s="349"/>
      <c r="K70" s="349"/>
      <c r="L70" s="349"/>
      <c r="M70" s="349"/>
      <c r="N70" s="395"/>
      <c r="O70" s="395"/>
      <c r="P70" s="395">
        <v>199752077.44</v>
      </c>
      <c r="Q70" s="396"/>
      <c r="R70" s="396"/>
      <c r="S70" s="396"/>
      <c r="T70" s="396"/>
      <c r="U70" s="396"/>
      <c r="V70" s="396"/>
      <c r="W70" s="396"/>
      <c r="X70" s="396"/>
      <c r="Y70" s="396"/>
      <c r="Z70" s="396"/>
      <c r="AA70" s="396"/>
      <c r="AB70" s="396"/>
      <c r="AC70" s="396"/>
      <c r="AD70" s="397"/>
      <c r="AE70" s="392"/>
      <c r="AF70" s="335"/>
      <c r="AG70" s="335"/>
    </row>
    <row r="71" spans="1:33" s="337" customFormat="1" ht="33" customHeight="1">
      <c r="A71" s="349"/>
      <c r="B71" s="393"/>
      <c r="C71" s="394"/>
      <c r="D71" s="348"/>
      <c r="E71" s="349"/>
      <c r="F71" s="349"/>
      <c r="G71" s="349"/>
      <c r="H71" s="349"/>
      <c r="I71" s="349"/>
      <c r="J71" s="349"/>
      <c r="K71" s="349"/>
      <c r="L71" s="349"/>
      <c r="M71" s="349"/>
      <c r="N71" s="395"/>
      <c r="O71" s="395"/>
      <c r="P71" s="395"/>
      <c r="Q71" s="396"/>
      <c r="R71" s="396"/>
      <c r="S71" s="396"/>
      <c r="T71" s="396"/>
      <c r="U71" s="396"/>
      <c r="V71" s="396"/>
      <c r="W71" s="396"/>
      <c r="X71" s="396"/>
      <c r="Y71" s="396"/>
      <c r="Z71" s="396"/>
      <c r="AA71" s="396"/>
      <c r="AB71" s="396"/>
      <c r="AC71" s="396"/>
      <c r="AD71" s="397"/>
      <c r="AE71" s="392"/>
      <c r="AF71" s="335"/>
      <c r="AG71" s="335"/>
    </row>
    <row r="72" spans="1:33" s="337" customFormat="1" ht="33" customHeight="1">
      <c r="A72" s="349"/>
      <c r="B72" s="393"/>
      <c r="C72" s="394"/>
      <c r="D72" s="348"/>
      <c r="E72" s="349"/>
      <c r="F72" s="349"/>
      <c r="G72" s="349"/>
      <c r="H72" s="349"/>
      <c r="I72" s="349"/>
      <c r="J72" s="349"/>
      <c r="K72" s="349"/>
      <c r="L72" s="349"/>
      <c r="M72" s="349"/>
      <c r="N72" s="395"/>
      <c r="O72" s="395"/>
      <c r="P72" s="395">
        <f>P65-P70</f>
        <v>8522476</v>
      </c>
      <c r="Q72" s="396"/>
      <c r="R72" s="396"/>
      <c r="S72" s="396"/>
      <c r="T72" s="396"/>
      <c r="U72" s="396"/>
      <c r="V72" s="396"/>
      <c r="W72" s="396"/>
      <c r="X72" s="396"/>
      <c r="Y72" s="396"/>
      <c r="Z72" s="396"/>
      <c r="AA72" s="396"/>
      <c r="AB72" s="396"/>
      <c r="AC72" s="396"/>
      <c r="AD72" s="397"/>
      <c r="AE72" s="392"/>
      <c r="AF72" s="335"/>
      <c r="AG72" s="335"/>
    </row>
    <row r="73" spans="1:33" s="337" customFormat="1" ht="33" customHeight="1">
      <c r="A73" s="349"/>
      <c r="B73" s="393"/>
      <c r="C73" s="394"/>
      <c r="D73" s="348"/>
      <c r="E73" s="349"/>
      <c r="F73" s="349"/>
      <c r="G73" s="349"/>
      <c r="H73" s="349"/>
      <c r="I73" s="349"/>
      <c r="J73" s="349"/>
      <c r="K73" s="349"/>
      <c r="L73" s="349"/>
      <c r="M73" s="349"/>
      <c r="N73" s="395"/>
      <c r="O73" s="395"/>
      <c r="P73" s="395"/>
      <c r="Q73" s="396"/>
      <c r="R73" s="396"/>
      <c r="S73" s="396"/>
      <c r="T73" s="396"/>
      <c r="U73" s="396"/>
      <c r="V73" s="396"/>
      <c r="W73" s="396"/>
      <c r="X73" s="396"/>
      <c r="Y73" s="396"/>
      <c r="Z73" s="396"/>
      <c r="AA73" s="396"/>
      <c r="AB73" s="396"/>
      <c r="AC73" s="396"/>
      <c r="AD73" s="397"/>
      <c r="AE73" s="392"/>
      <c r="AF73" s="335"/>
      <c r="AG73" s="335"/>
    </row>
    <row r="74" spans="1:33" s="337" customFormat="1" ht="33" customHeight="1">
      <c r="A74" s="349"/>
      <c r="B74" s="393"/>
      <c r="C74" s="394"/>
      <c r="D74" s="348"/>
      <c r="E74" s="349"/>
      <c r="F74" s="349"/>
      <c r="G74" s="349"/>
      <c r="H74" s="349"/>
      <c r="I74" s="349"/>
      <c r="J74" s="349"/>
      <c r="K74" s="349"/>
      <c r="L74" s="349"/>
      <c r="M74" s="349"/>
      <c r="N74" s="395"/>
      <c r="O74" s="395"/>
      <c r="P74" s="395">
        <f>SUM(P60:P61)</f>
        <v>3528000</v>
      </c>
      <c r="Q74" s="396"/>
      <c r="R74" s="396"/>
      <c r="S74" s="396"/>
      <c r="T74" s="396"/>
      <c r="U74" s="396"/>
      <c r="V74" s="396"/>
      <c r="W74" s="396"/>
      <c r="X74" s="396"/>
      <c r="Y74" s="396"/>
      <c r="Z74" s="396"/>
      <c r="AA74" s="396"/>
      <c r="AB74" s="396"/>
      <c r="AC74" s="396"/>
      <c r="AD74" s="397"/>
      <c r="AE74" s="392"/>
      <c r="AF74" s="335"/>
      <c r="AG74" s="335"/>
    </row>
  </sheetData>
  <mergeCells count="3">
    <mergeCell ref="P2:AD2"/>
    <mergeCell ref="P22:AD22"/>
    <mergeCell ref="P44:AD44"/>
  </mergeCells>
  <pageMargins left="0.70866141732283472" right="0.70866141732283472" top="0.74803149606299213" bottom="0.74803149606299213" header="0.31496062992125984" footer="0.31496062992125984"/>
  <pageSetup scale="62" fitToHeight="3" orientation="landscape" r:id="rId1"/>
  <rowBreaks count="2" manualBreakCount="2">
    <brk id="21" min="2" max="30" man="1"/>
    <brk id="43" min="2" max="30"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topLeftCell="A13" workbookViewId="0">
      <selection activeCell="B41" sqref="B41"/>
    </sheetView>
  </sheetViews>
  <sheetFormatPr defaultColWidth="8" defaultRowHeight="15.75"/>
  <cols>
    <col min="1" max="1" width="38.5703125" style="173" customWidth="1"/>
    <col min="2" max="2" width="14.42578125" style="175" customWidth="1"/>
    <col min="3" max="5" width="13.85546875" style="175" customWidth="1"/>
    <col min="6" max="6" width="14.42578125" style="175" customWidth="1"/>
    <col min="7" max="14" width="13.85546875" style="175" customWidth="1"/>
    <col min="15" max="15" width="14.42578125" style="176" customWidth="1"/>
    <col min="16" max="16" width="8" style="173" customWidth="1"/>
    <col min="17" max="16384" width="8" style="173"/>
  </cols>
  <sheetData>
    <row r="1" spans="1:16">
      <c r="A1" s="164" t="s">
        <v>1167</v>
      </c>
      <c r="B1" s="166" t="s">
        <v>1014</v>
      </c>
      <c r="C1" s="166" t="s">
        <v>1015</v>
      </c>
      <c r="D1" s="166" t="s">
        <v>1162</v>
      </c>
      <c r="E1" s="166" t="s">
        <v>1017</v>
      </c>
      <c r="F1" s="166" t="s">
        <v>1163</v>
      </c>
      <c r="G1" s="166" t="s">
        <v>1164</v>
      </c>
      <c r="H1" s="166" t="s">
        <v>1165</v>
      </c>
      <c r="I1" s="166" t="s">
        <v>1166</v>
      </c>
      <c r="J1" s="166" t="s">
        <v>1022</v>
      </c>
      <c r="K1" s="166" t="s">
        <v>1023</v>
      </c>
      <c r="L1" s="166" t="s">
        <v>1024</v>
      </c>
      <c r="M1" s="166" t="s">
        <v>1025</v>
      </c>
      <c r="N1" s="168" t="s">
        <v>1168</v>
      </c>
      <c r="O1" s="168" t="s">
        <v>1168</v>
      </c>
      <c r="P1" s="173" t="s">
        <v>1171</v>
      </c>
    </row>
    <row r="2" spans="1:16">
      <c r="A2" s="165" t="s">
        <v>1156</v>
      </c>
      <c r="B2" s="167"/>
      <c r="C2" s="167"/>
      <c r="D2" s="167"/>
      <c r="E2" s="167"/>
      <c r="F2" s="167"/>
      <c r="G2" s="167"/>
      <c r="H2" s="167"/>
      <c r="I2" s="167"/>
      <c r="J2" s="167"/>
      <c r="K2" s="167"/>
      <c r="L2" s="167"/>
      <c r="M2" s="167">
        <v>0</v>
      </c>
      <c r="N2" s="167">
        <f>SUM(B2:M2)</f>
        <v>0</v>
      </c>
      <c r="O2" s="169">
        <v>0</v>
      </c>
      <c r="P2" s="175">
        <f>N2-O2</f>
        <v>0</v>
      </c>
    </row>
    <row r="3" spans="1:16">
      <c r="A3" s="165" t="s">
        <v>1157</v>
      </c>
      <c r="B3" s="167">
        <v>90668281.736851901</v>
      </c>
      <c r="C3" s="167">
        <v>419761.36435910303</v>
      </c>
      <c r="D3" s="167">
        <v>3606307.8469368801</v>
      </c>
      <c r="E3" s="167">
        <v>160402.180887375</v>
      </c>
      <c r="F3" s="167">
        <v>71705497.461159095</v>
      </c>
      <c r="G3" s="167">
        <v>356523.91636588098</v>
      </c>
      <c r="H3" s="167">
        <v>3640272.2432497102</v>
      </c>
      <c r="I3" s="167">
        <v>170064.44808402599</v>
      </c>
      <c r="J3" s="167">
        <v>54631042.726696</v>
      </c>
      <c r="K3" s="167">
        <v>277337.47925457102</v>
      </c>
      <c r="L3" s="167">
        <v>3467484.5103555601</v>
      </c>
      <c r="M3" s="167">
        <v>2500.0000000298</v>
      </c>
      <c r="N3" s="167">
        <f t="shared" ref="N3:N8" si="0">SUM(B3:M3)</f>
        <v>229105475.91420016</v>
      </c>
      <c r="O3" s="169">
        <v>229105475.91420001</v>
      </c>
      <c r="P3" s="175">
        <f t="shared" ref="P3:P8" si="1">N3-O3</f>
        <v>0</v>
      </c>
    </row>
    <row r="4" spans="1:16">
      <c r="A4" s="165" t="s">
        <v>1158</v>
      </c>
      <c r="B4" s="167"/>
      <c r="C4" s="167"/>
      <c r="D4" s="167"/>
      <c r="E4" s="167"/>
      <c r="F4" s="167"/>
      <c r="G4" s="167"/>
      <c r="H4" s="167"/>
      <c r="I4" s="167"/>
      <c r="J4" s="167"/>
      <c r="K4" s="167"/>
      <c r="L4" s="167"/>
      <c r="M4" s="167">
        <v>0</v>
      </c>
      <c r="N4" s="167">
        <f t="shared" si="0"/>
        <v>0</v>
      </c>
      <c r="O4" s="169">
        <v>0</v>
      </c>
      <c r="P4" s="175">
        <f t="shared" si="1"/>
        <v>0</v>
      </c>
    </row>
    <row r="5" spans="1:16">
      <c r="A5" s="165" t="s">
        <v>1159</v>
      </c>
      <c r="B5" s="167"/>
      <c r="C5" s="167"/>
      <c r="D5" s="167"/>
      <c r="E5" s="167"/>
      <c r="F5" s="167"/>
      <c r="G5" s="167"/>
      <c r="H5" s="167"/>
      <c r="I5" s="167"/>
      <c r="J5" s="167"/>
      <c r="K5" s="167"/>
      <c r="L5" s="167"/>
      <c r="M5" s="167">
        <v>400000</v>
      </c>
      <c r="N5" s="167">
        <f t="shared" si="0"/>
        <v>400000</v>
      </c>
      <c r="O5" s="169">
        <v>400000</v>
      </c>
      <c r="P5" s="175">
        <f t="shared" si="1"/>
        <v>0</v>
      </c>
    </row>
    <row r="6" spans="1:16">
      <c r="A6" s="165" t="s">
        <v>1160</v>
      </c>
      <c r="B6" s="167">
        <v>78917318.087987706</v>
      </c>
      <c r="C6" s="167">
        <v>922965.06329113897</v>
      </c>
      <c r="D6" s="167">
        <v>0</v>
      </c>
      <c r="E6" s="167">
        <v>0</v>
      </c>
      <c r="F6" s="167">
        <v>53140641.147070304</v>
      </c>
      <c r="G6" s="167">
        <v>0</v>
      </c>
      <c r="H6" s="167">
        <v>3750000</v>
      </c>
      <c r="I6" s="167">
        <v>6245931.6455696197</v>
      </c>
      <c r="J6" s="167">
        <v>41680972.410511702</v>
      </c>
      <c r="K6" s="167">
        <v>0</v>
      </c>
      <c r="L6" s="167">
        <v>863171.64556961996</v>
      </c>
      <c r="M6" s="167">
        <v>0</v>
      </c>
      <c r="N6" s="167">
        <f t="shared" si="0"/>
        <v>185521000.00000009</v>
      </c>
      <c r="O6" s="169">
        <v>185521000</v>
      </c>
      <c r="P6" s="175">
        <f t="shared" si="1"/>
        <v>0</v>
      </c>
    </row>
    <row r="7" spans="1:16">
      <c r="A7" s="165" t="s">
        <v>1161</v>
      </c>
      <c r="B7" s="167">
        <v>3233916.7899673101</v>
      </c>
      <c r="C7" s="167">
        <v>2792415.9896738799</v>
      </c>
      <c r="D7" s="167">
        <v>2750168.2622883501</v>
      </c>
      <c r="E7" s="167">
        <v>11991031.2800433</v>
      </c>
      <c r="F7" s="167">
        <v>2652931.7436322202</v>
      </c>
      <c r="G7" s="167">
        <v>2307475.6879704199</v>
      </c>
      <c r="H7" s="167">
        <v>7336496.4768487504</v>
      </c>
      <c r="I7" s="167">
        <v>2721866.09082474</v>
      </c>
      <c r="J7" s="167">
        <v>2748868.4489497798</v>
      </c>
      <c r="K7" s="167">
        <v>2562527.7186524398</v>
      </c>
      <c r="L7" s="167">
        <v>2182576.9243225502</v>
      </c>
      <c r="M7" s="167">
        <v>2117740.0877888501</v>
      </c>
      <c r="N7" s="167">
        <f t="shared" si="0"/>
        <v>45398015.500962593</v>
      </c>
      <c r="O7" s="169">
        <v>45398015.5009626</v>
      </c>
      <c r="P7" s="175">
        <f t="shared" si="1"/>
        <v>0</v>
      </c>
    </row>
    <row r="8" spans="1:16" s="174" customFormat="1">
      <c r="A8" s="171"/>
      <c r="B8" s="170">
        <f>SUM(B2:B7)</f>
        <v>172819516.61480689</v>
      </c>
      <c r="C8" s="170">
        <f t="shared" ref="C8:O8" si="2">SUM(C2:C7)</f>
        <v>4135142.417324122</v>
      </c>
      <c r="D8" s="170">
        <f t="shared" si="2"/>
        <v>6356476.1092252303</v>
      </c>
      <c r="E8" s="170">
        <f t="shared" si="2"/>
        <v>12151433.460930675</v>
      </c>
      <c r="F8" s="170">
        <f t="shared" si="2"/>
        <v>127499070.35186163</v>
      </c>
      <c r="G8" s="170">
        <f t="shared" si="2"/>
        <v>2663999.6043363009</v>
      </c>
      <c r="H8" s="170">
        <f t="shared" si="2"/>
        <v>14726768.720098462</v>
      </c>
      <c r="I8" s="170">
        <f t="shared" si="2"/>
        <v>9137862.1844783854</v>
      </c>
      <c r="J8" s="170">
        <f t="shared" si="2"/>
        <v>99060883.586157486</v>
      </c>
      <c r="K8" s="170">
        <f t="shared" si="2"/>
        <v>2839865.197907011</v>
      </c>
      <c r="L8" s="170">
        <f t="shared" si="2"/>
        <v>6513233.08024773</v>
      </c>
      <c r="M8" s="170">
        <f t="shared" si="2"/>
        <v>2520240.0877888799</v>
      </c>
      <c r="N8" s="170">
        <f t="shared" si="0"/>
        <v>460424491.41516286</v>
      </c>
      <c r="O8" s="172">
        <f t="shared" si="2"/>
        <v>460424491.41516262</v>
      </c>
      <c r="P8" s="175">
        <f t="shared" si="1"/>
        <v>0</v>
      </c>
    </row>
    <row r="9" spans="1:16">
      <c r="A9" s="165"/>
    </row>
    <row r="10" spans="1:16" s="163" customFormat="1">
      <c r="A10" s="164" t="s">
        <v>1169</v>
      </c>
      <c r="B10" s="166" t="s">
        <v>1014</v>
      </c>
      <c r="C10" s="166" t="s">
        <v>1015</v>
      </c>
      <c r="D10" s="166" t="s">
        <v>1162</v>
      </c>
      <c r="E10" s="166" t="s">
        <v>1017</v>
      </c>
      <c r="F10" s="166" t="s">
        <v>1163</v>
      </c>
      <c r="G10" s="166" t="s">
        <v>1164</v>
      </c>
      <c r="H10" s="166" t="s">
        <v>1165</v>
      </c>
      <c r="I10" s="166" t="s">
        <v>1166</v>
      </c>
      <c r="J10" s="166" t="s">
        <v>1022</v>
      </c>
      <c r="K10" s="166" t="s">
        <v>1023</v>
      </c>
      <c r="L10" s="166" t="s">
        <v>1024</v>
      </c>
      <c r="M10" s="166" t="s">
        <v>1025</v>
      </c>
      <c r="N10" s="166"/>
      <c r="O10" s="168" t="s">
        <v>1168</v>
      </c>
    </row>
    <row r="11" spans="1:16" s="163" customFormat="1">
      <c r="A11" s="165" t="s">
        <v>1156</v>
      </c>
      <c r="B11" s="167">
        <v>2619617.0833333302</v>
      </c>
      <c r="C11" s="167">
        <v>2619617.0833333302</v>
      </c>
      <c r="D11" s="167">
        <v>2619617.0833333302</v>
      </c>
      <c r="E11" s="167">
        <v>2619617.0833333302</v>
      </c>
      <c r="F11" s="167">
        <v>2619617.0833333302</v>
      </c>
      <c r="G11" s="167">
        <v>2619617.0833333302</v>
      </c>
      <c r="H11" s="167">
        <v>2619617.0833333302</v>
      </c>
      <c r="I11" s="167">
        <v>2619617.0833333302</v>
      </c>
      <c r="J11" s="167">
        <v>2619617.0833333302</v>
      </c>
      <c r="K11" s="167">
        <v>2619617.0833333302</v>
      </c>
      <c r="L11" s="167">
        <v>2619617.0833333302</v>
      </c>
      <c r="M11" s="166">
        <v>4089617.45336921</v>
      </c>
      <c r="N11" s="167">
        <f t="shared" ref="N11:N17" si="3">SUM(B11:M11)</f>
        <v>32905405.370035838</v>
      </c>
      <c r="O11" s="168">
        <v>32905405.370035902</v>
      </c>
      <c r="P11" s="175">
        <f>N11-O11</f>
        <v>-6.3329935073852539E-8</v>
      </c>
    </row>
    <row r="12" spans="1:16" s="163" customFormat="1">
      <c r="A12" s="165" t="s">
        <v>1157</v>
      </c>
      <c r="B12" s="167">
        <v>4349084.75</v>
      </c>
      <c r="C12" s="167">
        <v>4349084.75</v>
      </c>
      <c r="D12" s="167">
        <v>4349084.75</v>
      </c>
      <c r="E12" s="167">
        <v>4349084.75</v>
      </c>
      <c r="F12" s="167">
        <v>4349084.75</v>
      </c>
      <c r="G12" s="167">
        <v>4349084.75</v>
      </c>
      <c r="H12" s="167">
        <v>4349084.75</v>
      </c>
      <c r="I12" s="167">
        <v>4349084.75</v>
      </c>
      <c r="J12" s="167">
        <v>4349084.75</v>
      </c>
      <c r="K12" s="167">
        <v>4349084.75</v>
      </c>
      <c r="L12" s="167">
        <v>4349084.75</v>
      </c>
      <c r="M12" s="166">
        <v>4349085.0442099404</v>
      </c>
      <c r="N12" s="167">
        <f t="shared" si="3"/>
        <v>52189017.294209942</v>
      </c>
      <c r="O12" s="168">
        <v>52189017.294209898</v>
      </c>
      <c r="P12" s="175">
        <f t="shared" ref="P12:P17" si="4">N12-O12</f>
        <v>0</v>
      </c>
    </row>
    <row r="13" spans="1:16" s="163" customFormat="1">
      <c r="A13" s="165" t="s">
        <v>1158</v>
      </c>
      <c r="B13" s="167">
        <v>2647790.4166666698</v>
      </c>
      <c r="C13" s="167">
        <v>2647790.4166666698</v>
      </c>
      <c r="D13" s="167">
        <v>2647790.4166666698</v>
      </c>
      <c r="E13" s="167">
        <v>2647790.4166666698</v>
      </c>
      <c r="F13" s="167">
        <v>2647790.4166666698</v>
      </c>
      <c r="G13" s="167">
        <v>2647790.4166666698</v>
      </c>
      <c r="H13" s="167">
        <v>2647790.4166666698</v>
      </c>
      <c r="I13" s="167">
        <v>2647790.4166666698</v>
      </c>
      <c r="J13" s="167">
        <v>2647790.4166666698</v>
      </c>
      <c r="K13" s="167">
        <v>2647790.4166666698</v>
      </c>
      <c r="L13" s="167">
        <v>2647790.4166666698</v>
      </c>
      <c r="M13" s="166">
        <v>2347790.86566523</v>
      </c>
      <c r="N13" s="167">
        <f t="shared" si="3"/>
        <v>31473485.448998604</v>
      </c>
      <c r="O13" s="168">
        <v>31473485.4489986</v>
      </c>
      <c r="P13" s="175">
        <f t="shared" si="4"/>
        <v>0</v>
      </c>
    </row>
    <row r="14" spans="1:16" s="163" customFormat="1">
      <c r="A14" s="165" t="s">
        <v>1159</v>
      </c>
      <c r="B14" s="167">
        <v>2086365.75</v>
      </c>
      <c r="C14" s="167">
        <v>2086365.75</v>
      </c>
      <c r="D14" s="167">
        <v>2086365.75</v>
      </c>
      <c r="E14" s="167">
        <v>2086365.75</v>
      </c>
      <c r="F14" s="167">
        <v>2086365.75</v>
      </c>
      <c r="G14" s="167">
        <v>2086365.75</v>
      </c>
      <c r="H14" s="167">
        <v>2086365.75</v>
      </c>
      <c r="I14" s="167">
        <v>2086365.75</v>
      </c>
      <c r="J14" s="167">
        <v>2086365.75</v>
      </c>
      <c r="K14" s="167">
        <v>2086365.75</v>
      </c>
      <c r="L14" s="167">
        <v>2086365.75</v>
      </c>
      <c r="M14" s="166">
        <v>2586365.47818289</v>
      </c>
      <c r="N14" s="167">
        <f t="shared" si="3"/>
        <v>25536388.72818289</v>
      </c>
      <c r="O14" s="168">
        <v>25536388.728182901</v>
      </c>
      <c r="P14" s="175">
        <f t="shared" si="4"/>
        <v>0</v>
      </c>
    </row>
    <row r="15" spans="1:16" s="163" customFormat="1">
      <c r="A15" s="165" t="s">
        <v>1160</v>
      </c>
      <c r="B15" s="167">
        <v>946282.75</v>
      </c>
      <c r="C15" s="167">
        <v>946282.75</v>
      </c>
      <c r="D15" s="167">
        <v>946282.75</v>
      </c>
      <c r="E15" s="167">
        <v>946282.75</v>
      </c>
      <c r="F15" s="167">
        <v>946282.75</v>
      </c>
      <c r="G15" s="167">
        <v>946282.75</v>
      </c>
      <c r="H15" s="167">
        <v>946282.75</v>
      </c>
      <c r="I15" s="167">
        <v>946282.75</v>
      </c>
      <c r="J15" s="167">
        <v>946282.75</v>
      </c>
      <c r="K15" s="167">
        <v>946282.75</v>
      </c>
      <c r="L15" s="167">
        <v>946282.75</v>
      </c>
      <c r="M15" s="166">
        <v>846282.93945277506</v>
      </c>
      <c r="N15" s="167">
        <f t="shared" si="3"/>
        <v>11255393.189452775</v>
      </c>
      <c r="O15" s="168">
        <v>11255393.189452801</v>
      </c>
      <c r="P15" s="175">
        <f t="shared" si="4"/>
        <v>-2.6077032089233398E-8</v>
      </c>
    </row>
    <row r="16" spans="1:16" s="163" customFormat="1">
      <c r="A16" s="165" t="s">
        <v>1161</v>
      </c>
      <c r="B16" s="167">
        <v>6423643.5</v>
      </c>
      <c r="C16" s="167">
        <v>6423643.5</v>
      </c>
      <c r="D16" s="167">
        <v>6423643.5</v>
      </c>
      <c r="E16" s="167">
        <v>6423643.5</v>
      </c>
      <c r="F16" s="167">
        <v>6423643.5</v>
      </c>
      <c r="G16" s="167">
        <v>6423643.5</v>
      </c>
      <c r="H16" s="167">
        <v>6423643.5</v>
      </c>
      <c r="I16" s="167">
        <v>6423643.5</v>
      </c>
      <c r="J16" s="167">
        <v>6423643.5</v>
      </c>
      <c r="K16" s="167">
        <v>6423643.5</v>
      </c>
      <c r="L16" s="167">
        <v>6423643.5</v>
      </c>
      <c r="M16" s="166">
        <v>6103643.5300825201</v>
      </c>
      <c r="N16" s="167">
        <f t="shared" si="3"/>
        <v>76763722.030082524</v>
      </c>
      <c r="O16" s="168">
        <v>76763722.030082494</v>
      </c>
      <c r="P16" s="175">
        <f t="shared" si="4"/>
        <v>0</v>
      </c>
    </row>
    <row r="17" spans="1:16" s="174" customFormat="1">
      <c r="B17" s="177">
        <f>SUM(B11:B16)</f>
        <v>19072784.25</v>
      </c>
      <c r="C17" s="177">
        <f t="shared" ref="C17:O17" si="5">SUM(C11:C16)</f>
        <v>19072784.25</v>
      </c>
      <c r="D17" s="177">
        <f t="shared" si="5"/>
        <v>19072784.25</v>
      </c>
      <c r="E17" s="177">
        <f t="shared" si="5"/>
        <v>19072784.25</v>
      </c>
      <c r="F17" s="177">
        <f t="shared" si="5"/>
        <v>19072784.25</v>
      </c>
      <c r="G17" s="177">
        <f t="shared" si="5"/>
        <v>19072784.25</v>
      </c>
      <c r="H17" s="177">
        <f t="shared" si="5"/>
        <v>19072784.25</v>
      </c>
      <c r="I17" s="177">
        <f t="shared" si="5"/>
        <v>19072784.25</v>
      </c>
      <c r="J17" s="177">
        <f t="shared" si="5"/>
        <v>19072784.25</v>
      </c>
      <c r="K17" s="177">
        <f t="shared" si="5"/>
        <v>19072784.25</v>
      </c>
      <c r="L17" s="177">
        <f t="shared" si="5"/>
        <v>19072784.25</v>
      </c>
      <c r="M17" s="177">
        <f t="shared" si="5"/>
        <v>20322785.310962565</v>
      </c>
      <c r="N17" s="170">
        <f t="shared" si="3"/>
        <v>230123412.06096256</v>
      </c>
      <c r="O17" s="178">
        <f t="shared" si="5"/>
        <v>230123412.06096259</v>
      </c>
      <c r="P17" s="175">
        <f t="shared" si="4"/>
        <v>0</v>
      </c>
    </row>
    <row r="20" spans="1:16" s="163" customFormat="1">
      <c r="A20" s="164" t="s">
        <v>1170</v>
      </c>
      <c r="B20" s="166" t="s">
        <v>1014</v>
      </c>
      <c r="C20" s="166" t="s">
        <v>1015</v>
      </c>
      <c r="D20" s="166" t="s">
        <v>1162</v>
      </c>
      <c r="E20" s="166" t="s">
        <v>1017</v>
      </c>
      <c r="F20" s="166" t="s">
        <v>1163</v>
      </c>
      <c r="G20" s="166" t="s">
        <v>1164</v>
      </c>
      <c r="H20" s="166" t="s">
        <v>1165</v>
      </c>
      <c r="I20" s="166" t="s">
        <v>1166</v>
      </c>
      <c r="J20" s="166" t="s">
        <v>1022</v>
      </c>
      <c r="K20" s="166" t="s">
        <v>1023</v>
      </c>
      <c r="L20" s="166" t="s">
        <v>1024</v>
      </c>
      <c r="M20" s="166" t="s">
        <v>1025</v>
      </c>
      <c r="N20" s="166"/>
      <c r="O20" s="168" t="s">
        <v>1168</v>
      </c>
    </row>
    <row r="21" spans="1:16" s="163" customFormat="1">
      <c r="A21" s="165" t="s">
        <v>1156</v>
      </c>
      <c r="B21" s="167"/>
      <c r="C21" s="167"/>
      <c r="D21" s="167"/>
      <c r="E21" s="167"/>
      <c r="F21" s="167"/>
      <c r="G21" s="167"/>
      <c r="H21" s="167"/>
      <c r="I21" s="167"/>
      <c r="J21" s="167"/>
      <c r="K21" s="167"/>
      <c r="L21" s="167"/>
      <c r="M21" s="166">
        <v>0</v>
      </c>
      <c r="N21" s="167">
        <f t="shared" ref="N21:N27" si="6">SUM(B21:M21)</f>
        <v>0</v>
      </c>
      <c r="O21" s="168">
        <v>0</v>
      </c>
      <c r="P21" s="175">
        <f>N21-O21</f>
        <v>0</v>
      </c>
    </row>
    <row r="22" spans="1:16" s="163" customFormat="1">
      <c r="A22" s="165" t="s">
        <v>1157</v>
      </c>
      <c r="B22" s="167"/>
      <c r="C22" s="167"/>
      <c r="D22" s="167"/>
      <c r="E22" s="167"/>
      <c r="F22" s="167"/>
      <c r="G22" s="167"/>
      <c r="H22" s="167"/>
      <c r="I22" s="167"/>
      <c r="J22" s="167"/>
      <c r="K22" s="167"/>
      <c r="L22" s="167"/>
      <c r="M22" s="166">
        <v>0</v>
      </c>
      <c r="N22" s="167">
        <f t="shared" si="6"/>
        <v>0</v>
      </c>
      <c r="O22" s="168">
        <v>0</v>
      </c>
      <c r="P22" s="175">
        <f t="shared" ref="P22:P26" si="7">N22-O22</f>
        <v>0</v>
      </c>
    </row>
    <row r="23" spans="1:16" s="163" customFormat="1">
      <c r="A23" s="165" t="s">
        <v>1158</v>
      </c>
      <c r="B23" s="167">
        <v>91666.666666666701</v>
      </c>
      <c r="C23" s="167">
        <v>91666.666666666701</v>
      </c>
      <c r="D23" s="167">
        <v>91666.666666666701</v>
      </c>
      <c r="E23" s="167">
        <v>91666.666666666701</v>
      </c>
      <c r="F23" s="167">
        <v>91666.666666666701</v>
      </c>
      <c r="G23" s="167">
        <v>91666.666666666701</v>
      </c>
      <c r="H23" s="167">
        <v>91666.666666666701</v>
      </c>
      <c r="I23" s="167">
        <v>91666.666666666701</v>
      </c>
      <c r="J23" s="167">
        <v>91666.666666666701</v>
      </c>
      <c r="K23" s="167">
        <v>91666.666666666701</v>
      </c>
      <c r="L23" s="167">
        <v>91666.666666666701</v>
      </c>
      <c r="M23" s="166">
        <v>91666.666666666904</v>
      </c>
      <c r="N23" s="167">
        <f t="shared" si="6"/>
        <v>1100000.0000000009</v>
      </c>
      <c r="O23" s="168">
        <v>1100000</v>
      </c>
      <c r="P23" s="175">
        <f t="shared" si="7"/>
        <v>0</v>
      </c>
    </row>
    <row r="24" spans="1:16" s="163" customFormat="1">
      <c r="A24" s="165" t="s">
        <v>1159</v>
      </c>
      <c r="B24" s="167"/>
      <c r="C24" s="167"/>
      <c r="D24" s="167"/>
      <c r="E24" s="167"/>
      <c r="F24" s="167"/>
      <c r="G24" s="167"/>
      <c r="H24" s="167"/>
      <c r="I24" s="167"/>
      <c r="J24" s="167"/>
      <c r="K24" s="167"/>
      <c r="L24" s="167"/>
      <c r="M24" s="166">
        <v>0</v>
      </c>
      <c r="N24" s="167">
        <f t="shared" si="6"/>
        <v>0</v>
      </c>
      <c r="O24" s="168">
        <v>0</v>
      </c>
      <c r="P24" s="175">
        <f t="shared" si="7"/>
        <v>0</v>
      </c>
    </row>
    <row r="25" spans="1:16" s="163" customFormat="1">
      <c r="A25" s="165" t="s">
        <v>1160</v>
      </c>
      <c r="B25" s="167">
        <v>17356212.75</v>
      </c>
      <c r="C25" s="167">
        <v>17356212.75</v>
      </c>
      <c r="D25" s="167">
        <v>17356212.75</v>
      </c>
      <c r="E25" s="167">
        <v>17356212.75</v>
      </c>
      <c r="F25" s="167">
        <v>17356212.75</v>
      </c>
      <c r="G25" s="167">
        <v>17356212.75</v>
      </c>
      <c r="H25" s="167">
        <v>17356212.75</v>
      </c>
      <c r="I25" s="167">
        <v>17356212.75</v>
      </c>
      <c r="J25" s="167">
        <v>17356212.75</v>
      </c>
      <c r="K25" s="167">
        <v>17356212.75</v>
      </c>
      <c r="L25" s="167">
        <v>17356212.75</v>
      </c>
      <c r="M25" s="166">
        <v>17356213.190000001</v>
      </c>
      <c r="N25" s="167">
        <f t="shared" si="6"/>
        <v>208274553.44</v>
      </c>
      <c r="O25" s="168">
        <v>208274553.44</v>
      </c>
      <c r="P25" s="175">
        <f t="shared" si="7"/>
        <v>0</v>
      </c>
    </row>
    <row r="26" spans="1:16" s="163" customFormat="1">
      <c r="A26" s="165" t="s">
        <v>1161</v>
      </c>
      <c r="B26" s="167"/>
      <c r="C26" s="167"/>
      <c r="D26" s="167"/>
      <c r="E26" s="167"/>
      <c r="F26" s="167"/>
      <c r="G26" s="167"/>
      <c r="H26" s="167"/>
      <c r="I26" s="167"/>
      <c r="J26" s="167"/>
      <c r="K26" s="167"/>
      <c r="L26" s="167"/>
      <c r="M26" s="166">
        <v>0</v>
      </c>
      <c r="N26" s="167">
        <f t="shared" si="6"/>
        <v>0</v>
      </c>
      <c r="O26" s="168">
        <v>0</v>
      </c>
      <c r="P26" s="175">
        <f t="shared" si="7"/>
        <v>0</v>
      </c>
    </row>
    <row r="27" spans="1:16" s="174" customFormat="1">
      <c r="B27" s="177">
        <f>SUM(B21:B26)</f>
        <v>17447879.416666668</v>
      </c>
      <c r="C27" s="177">
        <f t="shared" ref="C27" si="8">SUM(C21:C26)</f>
        <v>17447879.416666668</v>
      </c>
      <c r="D27" s="177">
        <f t="shared" ref="D27" si="9">SUM(D21:D26)</f>
        <v>17447879.416666668</v>
      </c>
      <c r="E27" s="177">
        <f t="shared" ref="E27" si="10">SUM(E21:E26)</f>
        <v>17447879.416666668</v>
      </c>
      <c r="F27" s="177">
        <f t="shared" ref="F27" si="11">SUM(F21:F26)</f>
        <v>17447879.416666668</v>
      </c>
      <c r="G27" s="177">
        <f t="shared" ref="G27" si="12">SUM(G21:G26)</f>
        <v>17447879.416666668</v>
      </c>
      <c r="H27" s="177">
        <f t="shared" ref="H27" si="13">SUM(H21:H26)</f>
        <v>17447879.416666668</v>
      </c>
      <c r="I27" s="177">
        <f t="shared" ref="I27" si="14">SUM(I21:I26)</f>
        <v>17447879.416666668</v>
      </c>
      <c r="J27" s="177">
        <f t="shared" ref="J27" si="15">SUM(J21:J26)</f>
        <v>17447879.416666668</v>
      </c>
      <c r="K27" s="177">
        <f t="shared" ref="K27" si="16">SUM(K21:K26)</f>
        <v>17447879.416666668</v>
      </c>
      <c r="L27" s="177">
        <f t="shared" ref="L27" si="17">SUM(L21:L26)</f>
        <v>17447879.416666668</v>
      </c>
      <c r="M27" s="177">
        <f t="shared" ref="M27" si="18">SUM(M21:M26)</f>
        <v>17447879.856666669</v>
      </c>
      <c r="N27" s="170">
        <f t="shared" si="6"/>
        <v>209374553.44</v>
      </c>
      <c r="O27" s="178">
        <f t="shared" ref="O27" si="19">SUM(O21:O26)</f>
        <v>209374553.44</v>
      </c>
      <c r="P27" s="175">
        <f>N27-O27</f>
        <v>0</v>
      </c>
    </row>
    <row r="29" spans="1:16">
      <c r="O29" s="176">
        <f>O8-O17-O27</f>
        <v>20926525.914200038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52"/>
  <sheetViews>
    <sheetView view="pageBreakPreview" topLeftCell="A26" zoomScale="60" workbookViewId="0">
      <selection activeCell="A27" sqref="A27:L52"/>
    </sheetView>
  </sheetViews>
  <sheetFormatPr defaultRowHeight="15.75"/>
  <cols>
    <col min="1" max="1" width="8" style="279" customWidth="1"/>
    <col min="2" max="2" width="42.85546875" style="280" customWidth="1"/>
    <col min="3" max="3" width="16.42578125" style="281" customWidth="1"/>
    <col min="4" max="4" width="16.85546875" style="281" customWidth="1"/>
    <col min="5" max="5" width="17.7109375" style="281" customWidth="1"/>
    <col min="6" max="6" width="17.28515625" style="281" customWidth="1"/>
    <col min="7" max="7" width="16.85546875" style="281" customWidth="1"/>
    <col min="8" max="8" width="18.28515625" style="281" customWidth="1"/>
    <col min="9" max="9" width="16.85546875" style="281" customWidth="1"/>
    <col min="10" max="11" width="17.28515625" style="281" customWidth="1"/>
    <col min="12" max="12" width="8" style="279" customWidth="1"/>
    <col min="13" max="33" width="8" style="238" customWidth="1"/>
  </cols>
  <sheetData>
    <row r="1" spans="1:33" ht="27.95" customHeight="1">
      <c r="A1" s="244"/>
      <c r="B1" s="282" t="s">
        <v>1138</v>
      </c>
      <c r="C1" s="245"/>
      <c r="D1" s="245"/>
      <c r="E1" s="245"/>
      <c r="F1" s="245"/>
      <c r="G1" s="245"/>
      <c r="H1" s="245"/>
      <c r="I1" s="245"/>
      <c r="J1" s="245"/>
      <c r="K1" s="245"/>
      <c r="L1" s="246"/>
      <c r="R1" s="238" t="s">
        <v>1138</v>
      </c>
    </row>
    <row r="2" spans="1:33" ht="27.95" customHeight="1">
      <c r="A2" s="247"/>
      <c r="B2" s="248"/>
      <c r="C2" s="249"/>
      <c r="D2" s="249"/>
      <c r="E2" s="249"/>
      <c r="F2" s="249"/>
      <c r="G2" s="249"/>
      <c r="H2" s="249"/>
      <c r="I2" s="249"/>
      <c r="J2" s="249"/>
      <c r="K2" s="249"/>
      <c r="L2" s="250"/>
    </row>
    <row r="3" spans="1:33" ht="27.95" customHeight="1">
      <c r="A3" s="247"/>
      <c r="B3" s="572" t="s">
        <v>1139</v>
      </c>
      <c r="C3" s="581">
        <v>2012</v>
      </c>
      <c r="D3" s="579"/>
      <c r="E3" s="579"/>
      <c r="F3" s="579"/>
      <c r="G3" s="579"/>
      <c r="H3" s="579"/>
      <c r="I3" s="579"/>
      <c r="J3" s="579"/>
      <c r="K3" s="582"/>
      <c r="L3" s="250"/>
      <c r="R3" s="238" t="s">
        <v>1139</v>
      </c>
      <c r="S3" s="238" t="s">
        <v>1174</v>
      </c>
      <c r="V3" s="238" t="s">
        <v>1141</v>
      </c>
      <c r="Y3" s="238" t="s">
        <v>1142</v>
      </c>
    </row>
    <row r="4" spans="1:33" ht="27.95" customHeight="1">
      <c r="A4" s="247"/>
      <c r="B4" s="573"/>
      <c r="C4" s="575" t="s">
        <v>1174</v>
      </c>
      <c r="D4" s="576"/>
      <c r="E4" s="576"/>
      <c r="F4" s="578" t="s">
        <v>1141</v>
      </c>
      <c r="G4" s="579"/>
      <c r="H4" s="579"/>
      <c r="I4" s="577" t="s">
        <v>1142</v>
      </c>
      <c r="J4" s="576"/>
      <c r="K4" s="580"/>
      <c r="L4" s="250"/>
    </row>
    <row r="5" spans="1:33" ht="27.95" customHeight="1">
      <c r="A5" s="247"/>
      <c r="B5" s="573"/>
      <c r="C5" s="251" t="s">
        <v>1143</v>
      </c>
      <c r="D5" s="252" t="s">
        <v>1144</v>
      </c>
      <c r="E5" s="252" t="s">
        <v>1145</v>
      </c>
      <c r="F5" s="252" t="s">
        <v>1143</v>
      </c>
      <c r="G5" s="252" t="s">
        <v>1144</v>
      </c>
      <c r="H5" s="252" t="s">
        <v>1145</v>
      </c>
      <c r="I5" s="252" t="s">
        <v>1143</v>
      </c>
      <c r="J5" s="252" t="s">
        <v>1144</v>
      </c>
      <c r="K5" s="253" t="s">
        <v>1145</v>
      </c>
      <c r="L5" s="250"/>
      <c r="S5" s="238" t="s">
        <v>1143</v>
      </c>
      <c r="T5" s="238" t="s">
        <v>1144</v>
      </c>
      <c r="U5" s="238" t="s">
        <v>1145</v>
      </c>
      <c r="V5" s="238" t="s">
        <v>1143</v>
      </c>
      <c r="W5" s="238" t="s">
        <v>1144</v>
      </c>
      <c r="X5" s="238" t="s">
        <v>1145</v>
      </c>
      <c r="Y5" s="238" t="s">
        <v>1143</v>
      </c>
      <c r="Z5" s="238" t="s">
        <v>1144</v>
      </c>
      <c r="AA5" s="238" t="s">
        <v>1145</v>
      </c>
    </row>
    <row r="6" spans="1:33" ht="27.95" customHeight="1">
      <c r="A6" s="247"/>
      <c r="B6" s="574"/>
      <c r="C6" s="254" t="s">
        <v>1146</v>
      </c>
      <c r="D6" s="255" t="s">
        <v>1146</v>
      </c>
      <c r="E6" s="255" t="s">
        <v>1146</v>
      </c>
      <c r="F6" s="255" t="s">
        <v>1146</v>
      </c>
      <c r="G6" s="255" t="s">
        <v>1146</v>
      </c>
      <c r="H6" s="255" t="s">
        <v>1146</v>
      </c>
      <c r="I6" s="255" t="s">
        <v>1146</v>
      </c>
      <c r="J6" s="255" t="s">
        <v>1146</v>
      </c>
      <c r="K6" s="256" t="s">
        <v>1146</v>
      </c>
      <c r="L6" s="250"/>
      <c r="S6" s="238" t="s">
        <v>1146</v>
      </c>
      <c r="T6" s="238" t="s">
        <v>1146</v>
      </c>
      <c r="U6" s="238" t="s">
        <v>1146</v>
      </c>
      <c r="V6" s="238" t="s">
        <v>1146</v>
      </c>
      <c r="W6" s="238" t="s">
        <v>1146</v>
      </c>
      <c r="X6" s="238" t="s">
        <v>1146</v>
      </c>
      <c r="Y6" s="238" t="s">
        <v>1146</v>
      </c>
      <c r="Z6" s="238" t="s">
        <v>1146</v>
      </c>
      <c r="AA6" s="238" t="s">
        <v>1146</v>
      </c>
    </row>
    <row r="7" spans="1:33" s="237" customFormat="1" ht="27.95" customHeight="1">
      <c r="A7" s="247"/>
      <c r="B7" s="257" t="s">
        <v>1156</v>
      </c>
      <c r="C7" s="258">
        <f>WCOPY!B5</f>
        <v>2802148.1648562099</v>
      </c>
      <c r="D7" s="258">
        <f>WCOPY!C5</f>
        <v>0</v>
      </c>
      <c r="E7" s="258">
        <f>WCOPY!D5</f>
        <v>0</v>
      </c>
      <c r="F7" s="258">
        <f>WCOPY!E5</f>
        <v>1662521.0727887901</v>
      </c>
      <c r="G7" s="258">
        <f>WCOPY!F5</f>
        <v>0</v>
      </c>
      <c r="H7" s="258">
        <f>WCOPY!G5</f>
        <v>0</v>
      </c>
      <c r="I7" s="258">
        <f>WCOPY!H5</f>
        <v>4430773.8685365003</v>
      </c>
      <c r="J7" s="258">
        <f>WCOPY!I5</f>
        <v>0</v>
      </c>
      <c r="K7" s="259">
        <f>WCOPY!J5</f>
        <v>0</v>
      </c>
      <c r="L7" s="250"/>
      <c r="M7" s="239"/>
      <c r="N7" s="239"/>
      <c r="O7" s="239"/>
      <c r="P7" s="239"/>
      <c r="Q7" s="239"/>
      <c r="R7" s="239" t="s">
        <v>1156</v>
      </c>
      <c r="S7" s="239">
        <v>2802148.1648562099</v>
      </c>
      <c r="T7" s="239">
        <v>0</v>
      </c>
      <c r="U7" s="239">
        <v>0</v>
      </c>
      <c r="V7" s="239">
        <v>1662521.0727887901</v>
      </c>
      <c r="W7" s="239">
        <v>0</v>
      </c>
      <c r="X7" s="239">
        <v>0</v>
      </c>
      <c r="Y7" s="239">
        <v>4430773.8685365003</v>
      </c>
      <c r="Z7" s="239">
        <v>0</v>
      </c>
      <c r="AA7" s="239">
        <v>0</v>
      </c>
      <c r="AB7" s="239"/>
      <c r="AC7" s="239"/>
      <c r="AD7" s="239"/>
      <c r="AE7" s="239"/>
      <c r="AF7" s="239"/>
      <c r="AG7" s="239"/>
    </row>
    <row r="8" spans="1:33" s="237" customFormat="1" ht="27.95" customHeight="1">
      <c r="A8" s="247"/>
      <c r="B8" s="260" t="s">
        <v>1157</v>
      </c>
      <c r="C8" s="261">
        <f>WCOPY!B6</f>
        <v>2508998.2153610699</v>
      </c>
      <c r="D8" s="261">
        <f>WCOPY!C6</f>
        <v>0</v>
      </c>
      <c r="E8" s="261">
        <f>WCOPY!D6</f>
        <v>90668281.736851901</v>
      </c>
      <c r="F8" s="261">
        <f>WCOPY!E6</f>
        <v>3930361.6442319802</v>
      </c>
      <c r="G8" s="261">
        <f>WCOPY!F6</f>
        <v>0</v>
      </c>
      <c r="H8" s="261">
        <f>WCOPY!G6</f>
        <v>419761.36435910303</v>
      </c>
      <c r="I8" s="261">
        <f>WCOPY!H6</f>
        <v>5834035.3991161203</v>
      </c>
      <c r="J8" s="261">
        <f>WCOPY!I6</f>
        <v>0</v>
      </c>
      <c r="K8" s="262">
        <f>WCOPY!J6</f>
        <v>3606307.8469368801</v>
      </c>
      <c r="L8" s="250"/>
      <c r="M8" s="239"/>
      <c r="N8" s="239"/>
      <c r="O8" s="239"/>
      <c r="P8" s="239"/>
      <c r="Q8" s="239"/>
      <c r="R8" s="239" t="s">
        <v>1157</v>
      </c>
      <c r="S8" s="239">
        <v>2508998.2153610699</v>
      </c>
      <c r="T8" s="239">
        <v>0</v>
      </c>
      <c r="U8" s="239">
        <v>90668281.736851901</v>
      </c>
      <c r="V8" s="239">
        <v>3930361.6442319802</v>
      </c>
      <c r="W8" s="239">
        <v>0</v>
      </c>
      <c r="X8" s="239">
        <v>419761.36435910303</v>
      </c>
      <c r="Y8" s="239">
        <v>5834035.3991161203</v>
      </c>
      <c r="Z8" s="239">
        <v>0</v>
      </c>
      <c r="AA8" s="239">
        <v>3606307.8469368801</v>
      </c>
      <c r="AB8" s="239"/>
      <c r="AC8" s="239"/>
      <c r="AD8" s="239"/>
      <c r="AE8" s="239"/>
      <c r="AF8" s="239"/>
      <c r="AG8" s="239"/>
    </row>
    <row r="9" spans="1:33" s="237" customFormat="1" ht="27.95" customHeight="1">
      <c r="A9" s="247"/>
      <c r="B9" s="260" t="s">
        <v>1158</v>
      </c>
      <c r="C9" s="261">
        <f>WCOPY!B7</f>
        <v>1317856.43699275</v>
      </c>
      <c r="D9" s="261">
        <f>WCOPY!C7</f>
        <v>80333.614625909599</v>
      </c>
      <c r="E9" s="261">
        <f>WCOPY!D7</f>
        <v>0</v>
      </c>
      <c r="F9" s="261">
        <f>WCOPY!E7</f>
        <v>2458764.77224349</v>
      </c>
      <c r="G9" s="261">
        <f>WCOPY!F7</f>
        <v>109919.420949933</v>
      </c>
      <c r="H9" s="261">
        <f>WCOPY!G7</f>
        <v>0</v>
      </c>
      <c r="I9" s="261">
        <f>WCOPY!H7</f>
        <v>2930974.6036255499</v>
      </c>
      <c r="J9" s="261">
        <f>WCOPY!I7</f>
        <v>43152.023498632298</v>
      </c>
      <c r="K9" s="262">
        <f>WCOPY!J7</f>
        <v>0</v>
      </c>
      <c r="L9" s="250"/>
      <c r="M9" s="239"/>
      <c r="N9" s="239"/>
      <c r="O9" s="239"/>
      <c r="P9" s="239"/>
      <c r="Q9" s="239"/>
      <c r="R9" s="239" t="s">
        <v>1158</v>
      </c>
      <c r="S9" s="239">
        <v>1317856.43699275</v>
      </c>
      <c r="T9" s="239">
        <v>80333.614625909599</v>
      </c>
      <c r="U9" s="239">
        <v>0</v>
      </c>
      <c r="V9" s="239">
        <v>2458764.77224349</v>
      </c>
      <c r="W9" s="239">
        <v>109919.420949933</v>
      </c>
      <c r="X9" s="239">
        <v>0</v>
      </c>
      <c r="Y9" s="239">
        <v>2930974.6036255499</v>
      </c>
      <c r="Z9" s="239">
        <v>43152.023498632298</v>
      </c>
      <c r="AA9" s="239">
        <v>0</v>
      </c>
      <c r="AB9" s="239"/>
      <c r="AC9" s="239"/>
      <c r="AD9" s="239"/>
      <c r="AE9" s="239"/>
      <c r="AF9" s="239"/>
      <c r="AG9" s="239"/>
    </row>
    <row r="10" spans="1:33" s="237" customFormat="1" ht="27.95" customHeight="1">
      <c r="A10" s="247"/>
      <c r="B10" s="260" t="s">
        <v>1175</v>
      </c>
      <c r="C10" s="261">
        <f>WCOPY!B8</f>
        <v>2708258.6538655302</v>
      </c>
      <c r="D10" s="261">
        <f>WCOPY!C8</f>
        <v>0</v>
      </c>
      <c r="E10" s="261">
        <f>WCOPY!D8</f>
        <v>0</v>
      </c>
      <c r="F10" s="261">
        <f>WCOPY!E8</f>
        <v>2174235.8176729698</v>
      </c>
      <c r="G10" s="261">
        <f>WCOPY!F8</f>
        <v>0</v>
      </c>
      <c r="H10" s="261">
        <f>WCOPY!G8</f>
        <v>0</v>
      </c>
      <c r="I10" s="261">
        <f>WCOPY!H8</f>
        <v>2224775.5106282202</v>
      </c>
      <c r="J10" s="261">
        <f>WCOPY!I8</f>
        <v>0</v>
      </c>
      <c r="K10" s="262">
        <f>WCOPY!J8</f>
        <v>0</v>
      </c>
      <c r="L10" s="250"/>
      <c r="M10" s="239"/>
      <c r="N10" s="239"/>
      <c r="O10" s="239"/>
      <c r="P10" s="239"/>
      <c r="Q10" s="239"/>
      <c r="R10" s="239" t="s">
        <v>1175</v>
      </c>
      <c r="S10" s="239">
        <v>2708258.6538655302</v>
      </c>
      <c r="T10" s="239">
        <v>0</v>
      </c>
      <c r="U10" s="239">
        <v>0</v>
      </c>
      <c r="V10" s="239">
        <v>2174235.8176729698</v>
      </c>
      <c r="W10" s="239">
        <v>0</v>
      </c>
      <c r="X10" s="239">
        <v>0</v>
      </c>
      <c r="Y10" s="239">
        <v>2224775.5106282202</v>
      </c>
      <c r="Z10" s="239">
        <v>0</v>
      </c>
      <c r="AA10" s="239">
        <v>0</v>
      </c>
      <c r="AB10" s="239"/>
      <c r="AC10" s="239"/>
      <c r="AD10" s="239"/>
      <c r="AE10" s="239"/>
      <c r="AF10" s="239"/>
      <c r="AG10" s="239"/>
    </row>
    <row r="11" spans="1:33" s="237" customFormat="1" ht="27.95" customHeight="1">
      <c r="A11" s="247"/>
      <c r="B11" s="260" t="s">
        <v>1160</v>
      </c>
      <c r="C11" s="261">
        <f>WCOPY!B9</f>
        <v>875229.88501504203</v>
      </c>
      <c r="D11" s="261">
        <f>WCOPY!C9</f>
        <v>9286086.1439558007</v>
      </c>
      <c r="E11" s="261">
        <f>WCOPY!D9</f>
        <v>78917318.087987706</v>
      </c>
      <c r="F11" s="261">
        <f>WCOPY!E9</f>
        <v>491544.147010329</v>
      </c>
      <c r="G11" s="261">
        <f>WCOPY!F9</f>
        <v>13207897.0001355</v>
      </c>
      <c r="H11" s="261">
        <f>WCOPY!G9</f>
        <v>922965.06329113897</v>
      </c>
      <c r="I11" s="261">
        <f>WCOPY!H9</f>
        <v>1270108.9914761099</v>
      </c>
      <c r="J11" s="261">
        <f>WCOPY!I9</f>
        <v>26029929.1109658</v>
      </c>
      <c r="K11" s="262">
        <f>WCOPY!J9</f>
        <v>0</v>
      </c>
      <c r="L11" s="250"/>
      <c r="M11" s="239"/>
      <c r="N11" s="239"/>
      <c r="O11" s="239"/>
      <c r="P11" s="239"/>
      <c r="Q11" s="239"/>
      <c r="R11" s="239" t="s">
        <v>1160</v>
      </c>
      <c r="S11" s="239">
        <v>875229.88501504203</v>
      </c>
      <c r="T11" s="239">
        <v>9286086.1439558007</v>
      </c>
      <c r="U11" s="239">
        <v>78917318.087987706</v>
      </c>
      <c r="V11" s="239">
        <v>491544.147010329</v>
      </c>
      <c r="W11" s="239">
        <v>13207897.0001355</v>
      </c>
      <c r="X11" s="239">
        <v>922965.06329113897</v>
      </c>
      <c r="Y11" s="239">
        <v>1270108.9914761099</v>
      </c>
      <c r="Z11" s="239">
        <v>26029929.1109658</v>
      </c>
      <c r="AA11" s="239">
        <v>0</v>
      </c>
      <c r="AB11" s="239"/>
      <c r="AC11" s="239"/>
      <c r="AD11" s="239"/>
      <c r="AE11" s="239"/>
      <c r="AF11" s="239"/>
      <c r="AG11" s="239"/>
    </row>
    <row r="12" spans="1:33" s="237" customFormat="1" ht="27.95" customHeight="1">
      <c r="A12" s="247"/>
      <c r="B12" s="263" t="s">
        <v>1161</v>
      </c>
      <c r="C12" s="264">
        <f>WCOPY!B10</f>
        <v>3982088.3882182399</v>
      </c>
      <c r="D12" s="264">
        <f>WCOPY!C10</f>
        <v>0</v>
      </c>
      <c r="E12" s="264">
        <f>WCOPY!D10</f>
        <v>3233916.7899673101</v>
      </c>
      <c r="F12" s="264">
        <f>WCOPY!E10</f>
        <v>1315598.67761625</v>
      </c>
      <c r="G12" s="264">
        <f>WCOPY!F10</f>
        <v>0</v>
      </c>
      <c r="H12" s="264">
        <f>WCOPY!G10</f>
        <v>2792415.9896738799</v>
      </c>
      <c r="I12" s="264">
        <f>WCOPY!H10</f>
        <v>7074946.2355232304</v>
      </c>
      <c r="J12" s="264">
        <f>WCOPY!I10</f>
        <v>0</v>
      </c>
      <c r="K12" s="265">
        <f>WCOPY!J10</f>
        <v>2750168.2622883501</v>
      </c>
      <c r="L12" s="250"/>
      <c r="M12" s="239"/>
      <c r="N12" s="239"/>
      <c r="O12" s="239"/>
      <c r="P12" s="239"/>
      <c r="Q12" s="239"/>
      <c r="R12" s="239" t="s">
        <v>1161</v>
      </c>
      <c r="S12" s="239">
        <v>3982088.3882182399</v>
      </c>
      <c r="T12" s="239">
        <v>0</v>
      </c>
      <c r="U12" s="239">
        <v>3233916.7899673101</v>
      </c>
      <c r="V12" s="239">
        <v>1315598.67761625</v>
      </c>
      <c r="W12" s="239">
        <v>0</v>
      </c>
      <c r="X12" s="239">
        <v>2792415.9896738799</v>
      </c>
      <c r="Y12" s="239">
        <v>7074946.2355232304</v>
      </c>
      <c r="Z12" s="239">
        <v>0</v>
      </c>
      <c r="AA12" s="239">
        <v>2750168.2622883501</v>
      </c>
      <c r="AB12" s="239"/>
      <c r="AC12" s="239"/>
      <c r="AD12" s="239"/>
      <c r="AE12" s="239"/>
      <c r="AF12" s="239"/>
      <c r="AG12" s="239"/>
    </row>
    <row r="13" spans="1:33" ht="27.95" customHeight="1">
      <c r="A13" s="247"/>
      <c r="B13" s="266"/>
      <c r="C13" s="267">
        <f>SUM(C7:C12)</f>
        <v>14194579.744308844</v>
      </c>
      <c r="D13" s="268">
        <f t="shared" ref="D13:H13" si="0">SUM(D7:D12)</f>
        <v>9366419.758581711</v>
      </c>
      <c r="E13" s="268">
        <f t="shared" si="0"/>
        <v>172819516.61480689</v>
      </c>
      <c r="F13" s="268">
        <f t="shared" si="0"/>
        <v>12033026.131563809</v>
      </c>
      <c r="G13" s="268">
        <f t="shared" si="0"/>
        <v>13317816.421085432</v>
      </c>
      <c r="H13" s="268">
        <f t="shared" si="0"/>
        <v>4135142.417324122</v>
      </c>
      <c r="I13" s="268">
        <f>SUM(I7:I12)</f>
        <v>23765614.608905729</v>
      </c>
      <c r="J13" s="268">
        <f>SUM(J7:J12)</f>
        <v>26073081.134464432</v>
      </c>
      <c r="K13" s="269">
        <f>SUM(K7:K12)</f>
        <v>6356476.1092252303</v>
      </c>
      <c r="L13" s="250"/>
      <c r="S13" s="238">
        <v>14194579.7443088</v>
      </c>
      <c r="T13" s="238">
        <v>9366419.7585817091</v>
      </c>
      <c r="U13" s="238">
        <v>172819516.61480701</v>
      </c>
      <c r="V13" s="238">
        <v>12033026.131563799</v>
      </c>
      <c r="W13" s="238">
        <v>13317816.421085499</v>
      </c>
      <c r="X13" s="238">
        <v>4135142.4173241202</v>
      </c>
      <c r="Y13" s="238">
        <v>23765614.608905699</v>
      </c>
      <c r="Z13" s="238">
        <v>26073081.134464402</v>
      </c>
      <c r="AA13" s="238">
        <v>6356476.1092252396</v>
      </c>
    </row>
    <row r="14" spans="1:33" ht="27.95" customHeight="1">
      <c r="A14" s="247"/>
      <c r="B14" s="266"/>
      <c r="C14" s="249"/>
      <c r="D14" s="249"/>
      <c r="E14" s="249"/>
      <c r="F14" s="249"/>
      <c r="G14" s="249"/>
      <c r="H14" s="249"/>
      <c r="I14" s="249"/>
      <c r="J14" s="249"/>
      <c r="K14" s="249"/>
      <c r="L14" s="250"/>
    </row>
    <row r="15" spans="1:33" ht="27.95" customHeight="1">
      <c r="A15" s="247"/>
      <c r="B15" s="572" t="s">
        <v>1139</v>
      </c>
      <c r="C15" s="581">
        <v>2012</v>
      </c>
      <c r="D15" s="579"/>
      <c r="E15" s="579"/>
      <c r="F15" s="579"/>
      <c r="G15" s="579"/>
      <c r="H15" s="579"/>
      <c r="I15" s="579"/>
      <c r="J15" s="579"/>
      <c r="K15" s="582"/>
      <c r="L15" s="250"/>
      <c r="R15" s="238" t="s">
        <v>1139</v>
      </c>
      <c r="S15" s="238" t="s">
        <v>1147</v>
      </c>
      <c r="V15" s="238" t="s">
        <v>1148</v>
      </c>
      <c r="Y15" s="238" t="s">
        <v>1149</v>
      </c>
    </row>
    <row r="16" spans="1:33" ht="27.95" customHeight="1">
      <c r="A16" s="247"/>
      <c r="B16" s="573"/>
      <c r="C16" s="575" t="s">
        <v>1147</v>
      </c>
      <c r="D16" s="576"/>
      <c r="E16" s="576"/>
      <c r="F16" s="578" t="s">
        <v>1148</v>
      </c>
      <c r="G16" s="579"/>
      <c r="H16" s="579"/>
      <c r="I16" s="577" t="s">
        <v>1149</v>
      </c>
      <c r="J16" s="576"/>
      <c r="K16" s="580"/>
      <c r="L16" s="250"/>
    </row>
    <row r="17" spans="1:33" ht="27.95" customHeight="1">
      <c r="A17" s="247"/>
      <c r="B17" s="573"/>
      <c r="C17" s="251" t="s">
        <v>1143</v>
      </c>
      <c r="D17" s="252" t="s">
        <v>1144</v>
      </c>
      <c r="E17" s="252" t="s">
        <v>1145</v>
      </c>
      <c r="F17" s="252" t="s">
        <v>1143</v>
      </c>
      <c r="G17" s="252" t="s">
        <v>1144</v>
      </c>
      <c r="H17" s="252" t="s">
        <v>1145</v>
      </c>
      <c r="I17" s="252" t="s">
        <v>1143</v>
      </c>
      <c r="J17" s="252" t="s">
        <v>1144</v>
      </c>
      <c r="K17" s="253" t="s">
        <v>1145</v>
      </c>
      <c r="L17" s="250"/>
      <c r="S17" s="238" t="s">
        <v>1143</v>
      </c>
      <c r="T17" s="238" t="s">
        <v>1144</v>
      </c>
      <c r="U17" s="238" t="s">
        <v>1145</v>
      </c>
      <c r="V17" s="238" t="s">
        <v>1143</v>
      </c>
      <c r="W17" s="238" t="s">
        <v>1144</v>
      </c>
      <c r="X17" s="238" t="s">
        <v>1145</v>
      </c>
      <c r="Y17" s="238" t="s">
        <v>1143</v>
      </c>
      <c r="Z17" s="238" t="s">
        <v>1144</v>
      </c>
      <c r="AA17" s="238" t="s">
        <v>1145</v>
      </c>
    </row>
    <row r="18" spans="1:33" ht="27.95" customHeight="1">
      <c r="A18" s="247"/>
      <c r="B18" s="574"/>
      <c r="C18" s="254" t="s">
        <v>1146</v>
      </c>
      <c r="D18" s="255" t="s">
        <v>1146</v>
      </c>
      <c r="E18" s="255" t="s">
        <v>1146</v>
      </c>
      <c r="F18" s="255" t="s">
        <v>1146</v>
      </c>
      <c r="G18" s="255" t="s">
        <v>1146</v>
      </c>
      <c r="H18" s="255" t="s">
        <v>1146</v>
      </c>
      <c r="I18" s="255" t="s">
        <v>1146</v>
      </c>
      <c r="J18" s="255" t="s">
        <v>1146</v>
      </c>
      <c r="K18" s="256" t="s">
        <v>1146</v>
      </c>
      <c r="L18" s="250"/>
      <c r="S18" s="238" t="s">
        <v>1146</v>
      </c>
      <c r="T18" s="238" t="s">
        <v>1146</v>
      </c>
      <c r="U18" s="238" t="s">
        <v>1146</v>
      </c>
      <c r="V18" s="238" t="s">
        <v>1146</v>
      </c>
      <c r="W18" s="238" t="s">
        <v>1146</v>
      </c>
      <c r="X18" s="238" t="s">
        <v>1146</v>
      </c>
      <c r="Y18" s="238" t="s">
        <v>1146</v>
      </c>
      <c r="Z18" s="238" t="s">
        <v>1146</v>
      </c>
      <c r="AA18" s="238" t="s">
        <v>1146</v>
      </c>
    </row>
    <row r="19" spans="1:33" s="237" customFormat="1" ht="27.95" customHeight="1">
      <c r="A19" s="247"/>
      <c r="B19" s="257" t="s">
        <v>1156</v>
      </c>
      <c r="C19" s="258">
        <f>WCOPY!B16</f>
        <v>3288699.43293986</v>
      </c>
      <c r="D19" s="258">
        <f>WCOPY!C16</f>
        <v>0</v>
      </c>
      <c r="E19" s="258">
        <f>WCOPY!D16</f>
        <v>0</v>
      </c>
      <c r="F19" s="258">
        <f>WCOPY!E16</f>
        <v>3046035.6347803399</v>
      </c>
      <c r="G19" s="258">
        <f>WCOPY!F16</f>
        <v>0</v>
      </c>
      <c r="H19" s="258">
        <f>WCOPY!G16</f>
        <v>0</v>
      </c>
      <c r="I19" s="258">
        <f>WCOPY!H16</f>
        <v>3288699.43293986</v>
      </c>
      <c r="J19" s="258">
        <f>WCOPY!I16</f>
        <v>0</v>
      </c>
      <c r="K19" s="259">
        <f>WCOPY!J16</f>
        <v>0</v>
      </c>
      <c r="L19" s="250"/>
      <c r="M19" s="239"/>
      <c r="N19" s="239"/>
      <c r="O19" s="239"/>
      <c r="P19" s="239"/>
      <c r="Q19" s="239"/>
      <c r="R19" s="239" t="s">
        <v>1156</v>
      </c>
      <c r="S19" s="239">
        <v>3288699.43293986</v>
      </c>
      <c r="T19" s="239">
        <v>0</v>
      </c>
      <c r="U19" s="239">
        <v>0</v>
      </c>
      <c r="V19" s="239">
        <v>3046035.6347803399</v>
      </c>
      <c r="W19" s="239">
        <v>0</v>
      </c>
      <c r="X19" s="239">
        <v>0</v>
      </c>
      <c r="Y19" s="239">
        <v>3288699.43293986</v>
      </c>
      <c r="Z19" s="239">
        <v>0</v>
      </c>
      <c r="AA19" s="239">
        <v>0</v>
      </c>
      <c r="AB19" s="239"/>
      <c r="AC19" s="239"/>
      <c r="AD19" s="239"/>
      <c r="AE19" s="239"/>
      <c r="AF19" s="239"/>
      <c r="AG19" s="239"/>
    </row>
    <row r="20" spans="1:33" s="237" customFormat="1" ht="27.95" customHeight="1">
      <c r="A20" s="247"/>
      <c r="B20" s="260" t="s">
        <v>1157</v>
      </c>
      <c r="C20" s="261">
        <f>WCOPY!B17</f>
        <v>4342291.4329758501</v>
      </c>
      <c r="D20" s="261">
        <f>WCOPY!C17</f>
        <v>0</v>
      </c>
      <c r="E20" s="261">
        <f>WCOPY!D17</f>
        <v>160402.180887375</v>
      </c>
      <c r="F20" s="261">
        <f>WCOPY!E17</f>
        <v>4153921.6729212501</v>
      </c>
      <c r="G20" s="261">
        <f>WCOPY!F17</f>
        <v>0</v>
      </c>
      <c r="H20" s="261">
        <f>WCOPY!G17</f>
        <v>71705497.461159095</v>
      </c>
      <c r="I20" s="261">
        <f>WCOPY!H17</f>
        <v>4342291.4329758501</v>
      </c>
      <c r="J20" s="261">
        <f>WCOPY!I17</f>
        <v>0</v>
      </c>
      <c r="K20" s="262">
        <f>WCOPY!J17</f>
        <v>356523.91636588098</v>
      </c>
      <c r="L20" s="250"/>
      <c r="M20" s="239"/>
      <c r="N20" s="239"/>
      <c r="O20" s="239"/>
      <c r="P20" s="239"/>
      <c r="Q20" s="239"/>
      <c r="R20" s="239" t="s">
        <v>1157</v>
      </c>
      <c r="S20" s="239">
        <v>4342291.4329758501</v>
      </c>
      <c r="T20" s="239">
        <v>0</v>
      </c>
      <c r="U20" s="239">
        <v>160402.180887375</v>
      </c>
      <c r="V20" s="239">
        <v>4153921.6729212501</v>
      </c>
      <c r="W20" s="239">
        <v>0</v>
      </c>
      <c r="X20" s="239">
        <v>71705497.461159095</v>
      </c>
      <c r="Y20" s="239">
        <v>4342291.4329758501</v>
      </c>
      <c r="Z20" s="239">
        <v>0</v>
      </c>
      <c r="AA20" s="239">
        <v>356523.91636588098</v>
      </c>
      <c r="AB20" s="239"/>
      <c r="AC20" s="239"/>
      <c r="AD20" s="239"/>
      <c r="AE20" s="239"/>
      <c r="AF20" s="239"/>
      <c r="AG20" s="239"/>
    </row>
    <row r="21" spans="1:33" s="237" customFormat="1" ht="27.95" customHeight="1">
      <c r="A21" s="247"/>
      <c r="B21" s="260" t="s">
        <v>1158</v>
      </c>
      <c r="C21" s="261">
        <f>WCOPY!B18</f>
        <v>1922565.5585837499</v>
      </c>
      <c r="D21" s="261">
        <f>WCOPY!C18</f>
        <v>0</v>
      </c>
      <c r="E21" s="261">
        <f>WCOPY!D18</f>
        <v>0</v>
      </c>
      <c r="F21" s="261">
        <f>WCOPY!E18</f>
        <v>2157540.3428613902</v>
      </c>
      <c r="G21" s="261">
        <f>WCOPY!F18</f>
        <v>58351.264768618697</v>
      </c>
      <c r="H21" s="261">
        <f>WCOPY!G18</f>
        <v>0</v>
      </c>
      <c r="I21" s="261">
        <f>WCOPY!H18</f>
        <v>1922565.5585837499</v>
      </c>
      <c r="J21" s="261">
        <f>WCOPY!I18</f>
        <v>0</v>
      </c>
      <c r="K21" s="262">
        <f>WCOPY!J18</f>
        <v>0</v>
      </c>
      <c r="L21" s="250"/>
      <c r="M21" s="239"/>
      <c r="N21" s="239"/>
      <c r="O21" s="239"/>
      <c r="P21" s="239"/>
      <c r="Q21" s="239"/>
      <c r="R21" s="239" t="s">
        <v>1158</v>
      </c>
      <c r="S21" s="239">
        <v>1922565.5585837499</v>
      </c>
      <c r="T21" s="239">
        <v>0</v>
      </c>
      <c r="U21" s="239">
        <v>0</v>
      </c>
      <c r="V21" s="239">
        <v>2157540.3428613902</v>
      </c>
      <c r="W21" s="239">
        <v>58351.264768618697</v>
      </c>
      <c r="X21" s="239">
        <v>0</v>
      </c>
      <c r="Y21" s="239">
        <v>1922565.5585837499</v>
      </c>
      <c r="Z21" s="239">
        <v>0</v>
      </c>
      <c r="AA21" s="239">
        <v>0</v>
      </c>
      <c r="AB21" s="239"/>
      <c r="AC21" s="239"/>
      <c r="AD21" s="239"/>
      <c r="AE21" s="239"/>
      <c r="AF21" s="239"/>
      <c r="AG21" s="239"/>
    </row>
    <row r="22" spans="1:33" s="237" customFormat="1" ht="27.95" customHeight="1">
      <c r="A22" s="247"/>
      <c r="B22" s="260" t="s">
        <v>1175</v>
      </c>
      <c r="C22" s="261">
        <f>WCOPY!B19</f>
        <v>1851019.8571629799</v>
      </c>
      <c r="D22" s="261">
        <f>WCOPY!C19</f>
        <v>0</v>
      </c>
      <c r="E22" s="261">
        <f>WCOPY!D19</f>
        <v>0</v>
      </c>
      <c r="F22" s="261">
        <f>WCOPY!E19</f>
        <v>2239572.4598324299</v>
      </c>
      <c r="G22" s="261">
        <f>WCOPY!F19</f>
        <v>0</v>
      </c>
      <c r="H22" s="261">
        <f>WCOPY!G19</f>
        <v>0</v>
      </c>
      <c r="I22" s="261">
        <f>WCOPY!H19</f>
        <v>1851019.8571629799</v>
      </c>
      <c r="J22" s="261">
        <f>WCOPY!I19</f>
        <v>0</v>
      </c>
      <c r="K22" s="262">
        <f>WCOPY!J19</f>
        <v>0</v>
      </c>
      <c r="L22" s="250"/>
      <c r="M22" s="239"/>
      <c r="N22" s="239"/>
      <c r="O22" s="239"/>
      <c r="P22" s="239"/>
      <c r="Q22" s="239"/>
      <c r="R22" s="239" t="s">
        <v>1175</v>
      </c>
      <c r="S22" s="239">
        <v>1851019.8571629799</v>
      </c>
      <c r="T22" s="239">
        <v>0</v>
      </c>
      <c r="U22" s="239">
        <v>0</v>
      </c>
      <c r="V22" s="239">
        <v>2239572.4598324299</v>
      </c>
      <c r="W22" s="239">
        <v>0</v>
      </c>
      <c r="X22" s="239">
        <v>0</v>
      </c>
      <c r="Y22" s="239">
        <v>1851019.8571629799</v>
      </c>
      <c r="Z22" s="239">
        <v>0</v>
      </c>
      <c r="AA22" s="239">
        <v>0</v>
      </c>
      <c r="AB22" s="239"/>
      <c r="AC22" s="239"/>
      <c r="AD22" s="239"/>
      <c r="AE22" s="239"/>
      <c r="AF22" s="239"/>
      <c r="AG22" s="239"/>
    </row>
    <row r="23" spans="1:33" s="237" customFormat="1" ht="27.95" customHeight="1">
      <c r="A23" s="247"/>
      <c r="B23" s="260" t="s">
        <v>1160</v>
      </c>
      <c r="C23" s="261">
        <f>WCOPY!B20</f>
        <v>651705.87724400801</v>
      </c>
      <c r="D23" s="261">
        <f>WCOPY!C20</f>
        <v>17276300.180912599</v>
      </c>
      <c r="E23" s="261">
        <f>WCOPY!D20</f>
        <v>0</v>
      </c>
      <c r="F23" s="261">
        <f>WCOPY!E20</f>
        <v>822147.22518637101</v>
      </c>
      <c r="G23" s="261">
        <f>WCOPY!F20</f>
        <v>18950053.108992402</v>
      </c>
      <c r="H23" s="261">
        <f>WCOPY!G20</f>
        <v>53140641.147070304</v>
      </c>
      <c r="I23" s="261">
        <f>WCOPY!H20</f>
        <v>651705.87724400801</v>
      </c>
      <c r="J23" s="261">
        <f>WCOPY!I20</f>
        <v>18042255.191849198</v>
      </c>
      <c r="K23" s="262">
        <f>WCOPY!J20</f>
        <v>0</v>
      </c>
      <c r="L23" s="250"/>
      <c r="M23" s="239"/>
      <c r="N23" s="239"/>
      <c r="O23" s="239"/>
      <c r="P23" s="239"/>
      <c r="Q23" s="239"/>
      <c r="R23" s="239" t="s">
        <v>1160</v>
      </c>
      <c r="S23" s="239">
        <v>651705.87724400801</v>
      </c>
      <c r="T23" s="239">
        <v>17276300.180912599</v>
      </c>
      <c r="U23" s="239">
        <v>0</v>
      </c>
      <c r="V23" s="239">
        <v>822147.22518637101</v>
      </c>
      <c r="W23" s="239">
        <v>18950053.108992402</v>
      </c>
      <c r="X23" s="239">
        <v>53140641.147070304</v>
      </c>
      <c r="Y23" s="239">
        <v>651705.87724400801</v>
      </c>
      <c r="Z23" s="239">
        <v>18042255.191849198</v>
      </c>
      <c r="AA23" s="239">
        <v>0</v>
      </c>
      <c r="AB23" s="239"/>
      <c r="AC23" s="239"/>
      <c r="AD23" s="239"/>
      <c r="AE23" s="239"/>
      <c r="AF23" s="239"/>
      <c r="AG23" s="239"/>
    </row>
    <row r="24" spans="1:33" s="237" customFormat="1" ht="27.95" customHeight="1">
      <c r="A24" s="247"/>
      <c r="B24" s="263" t="s">
        <v>1161</v>
      </c>
      <c r="C24" s="264">
        <f>WCOPY!B21</f>
        <v>7216735.0029593501</v>
      </c>
      <c r="D24" s="264">
        <f>WCOPY!C21</f>
        <v>0</v>
      </c>
      <c r="E24" s="264">
        <f>WCOPY!D21</f>
        <v>11991031.2800433</v>
      </c>
      <c r="F24" s="264">
        <f>WCOPY!E21</f>
        <v>4897342.0760792596</v>
      </c>
      <c r="G24" s="264">
        <f>WCOPY!F21</f>
        <v>0</v>
      </c>
      <c r="H24" s="264">
        <f>WCOPY!G21</f>
        <v>2652931.7436322202</v>
      </c>
      <c r="I24" s="264">
        <f>WCOPY!H21</f>
        <v>7216735.0029593501</v>
      </c>
      <c r="J24" s="264">
        <f>WCOPY!I21</f>
        <v>0</v>
      </c>
      <c r="K24" s="265">
        <f>WCOPY!J21</f>
        <v>2307475.6879704199</v>
      </c>
      <c r="L24" s="250"/>
      <c r="M24" s="239"/>
      <c r="N24" s="239"/>
      <c r="O24" s="239"/>
      <c r="P24" s="239"/>
      <c r="Q24" s="239"/>
      <c r="R24" s="239" t="s">
        <v>1161</v>
      </c>
      <c r="S24" s="239">
        <v>7216735.0029593501</v>
      </c>
      <c r="T24" s="239">
        <v>0</v>
      </c>
      <c r="U24" s="239">
        <v>11991031.2800433</v>
      </c>
      <c r="V24" s="239">
        <v>4897342.0760792596</v>
      </c>
      <c r="W24" s="239">
        <v>0</v>
      </c>
      <c r="X24" s="239">
        <v>2652931.7436322202</v>
      </c>
      <c r="Y24" s="239">
        <v>7216735.0029593501</v>
      </c>
      <c r="Z24" s="239">
        <v>0</v>
      </c>
      <c r="AA24" s="239">
        <v>2307475.6879704199</v>
      </c>
      <c r="AB24" s="239"/>
      <c r="AC24" s="239"/>
      <c r="AD24" s="239"/>
      <c r="AE24" s="239"/>
      <c r="AF24" s="239"/>
      <c r="AG24" s="239"/>
    </row>
    <row r="25" spans="1:33" s="239" customFormat="1" ht="27.95" customHeight="1">
      <c r="A25" s="247"/>
      <c r="B25" s="270"/>
      <c r="C25" s="267">
        <f>SUM(C19:C24)</f>
        <v>19273017.161865801</v>
      </c>
      <c r="D25" s="268">
        <f t="shared" ref="D25" si="1">SUM(D19:D24)</f>
        <v>17276300.180912599</v>
      </c>
      <c r="E25" s="268">
        <f t="shared" ref="E25" si="2">SUM(E19:E24)</f>
        <v>12151433.460930675</v>
      </c>
      <c r="F25" s="268">
        <f t="shared" ref="F25" si="3">SUM(F19:F24)</f>
        <v>17316559.41166104</v>
      </c>
      <c r="G25" s="268">
        <f t="shared" ref="G25" si="4">SUM(G19:G24)</f>
        <v>19008404.373761021</v>
      </c>
      <c r="H25" s="268">
        <f t="shared" ref="H25" si="5">SUM(H19:H24)</f>
        <v>127499070.35186163</v>
      </c>
      <c r="I25" s="268">
        <f t="shared" ref="I25" si="6">SUM(I19:I24)</f>
        <v>19273017.161865801</v>
      </c>
      <c r="J25" s="268">
        <f t="shared" ref="J25" si="7">SUM(J19:J24)</f>
        <v>18042255.191849198</v>
      </c>
      <c r="K25" s="269">
        <f t="shared" ref="K25" si="8">SUM(K19:K24)</f>
        <v>2663999.6043363009</v>
      </c>
      <c r="L25" s="250"/>
      <c r="S25" s="239">
        <v>19273017.161865801</v>
      </c>
      <c r="T25" s="239">
        <v>17276300.180912599</v>
      </c>
      <c r="U25" s="239">
        <v>12151433.460930601</v>
      </c>
      <c r="V25" s="239">
        <v>17316559.411660999</v>
      </c>
      <c r="W25" s="239">
        <v>19008404.373760998</v>
      </c>
      <c r="X25" s="239">
        <v>127499070.351862</v>
      </c>
      <c r="Y25" s="239">
        <v>19273017.161865801</v>
      </c>
      <c r="Z25" s="239">
        <v>18042255.191849198</v>
      </c>
      <c r="AA25" s="239">
        <v>2663999.6043363102</v>
      </c>
    </row>
    <row r="26" spans="1:33" ht="27.95" customHeight="1">
      <c r="A26" s="247"/>
      <c r="B26" s="266"/>
      <c r="C26" s="249"/>
      <c r="D26" s="249"/>
      <c r="E26" s="249"/>
      <c r="F26" s="249"/>
      <c r="G26" s="249"/>
      <c r="H26" s="249"/>
      <c r="I26" s="249"/>
      <c r="J26" s="249"/>
      <c r="K26" s="249"/>
      <c r="L26" s="250"/>
    </row>
    <row r="27" spans="1:33" ht="27.95" customHeight="1">
      <c r="A27" s="244"/>
      <c r="B27" s="282" t="s">
        <v>1138</v>
      </c>
      <c r="C27" s="245"/>
      <c r="D27" s="245"/>
      <c r="E27" s="245"/>
      <c r="F27" s="245"/>
      <c r="G27" s="245"/>
      <c r="H27" s="245"/>
      <c r="I27" s="245"/>
      <c r="J27" s="245"/>
      <c r="K27" s="245"/>
      <c r="L27" s="246"/>
      <c r="R27" s="238" t="s">
        <v>1138</v>
      </c>
    </row>
    <row r="28" spans="1:33" ht="27.95" customHeight="1">
      <c r="A28" s="247"/>
      <c r="B28" s="266"/>
      <c r="C28" s="249"/>
      <c r="D28" s="249"/>
      <c r="E28" s="249"/>
      <c r="F28" s="249"/>
      <c r="G28" s="249"/>
      <c r="H28" s="249"/>
      <c r="I28" s="249"/>
      <c r="J28" s="249"/>
      <c r="K28" s="249"/>
      <c r="L28" s="250"/>
    </row>
    <row r="29" spans="1:33" ht="27.95" customHeight="1">
      <c r="A29" s="247"/>
      <c r="B29" s="572" t="s">
        <v>1139</v>
      </c>
      <c r="C29" s="581">
        <v>2013</v>
      </c>
      <c r="D29" s="579"/>
      <c r="E29" s="579"/>
      <c r="F29" s="579"/>
      <c r="G29" s="579"/>
      <c r="H29" s="579"/>
      <c r="I29" s="579"/>
      <c r="J29" s="579"/>
      <c r="K29" s="582"/>
      <c r="L29" s="250"/>
      <c r="R29" s="238" t="s">
        <v>1139</v>
      </c>
      <c r="S29" s="238" t="s">
        <v>1150</v>
      </c>
      <c r="V29" s="238" t="s">
        <v>1151</v>
      </c>
      <c r="Y29" s="238" t="s">
        <v>1152</v>
      </c>
    </row>
    <row r="30" spans="1:33" ht="27.95" customHeight="1">
      <c r="A30" s="247"/>
      <c r="B30" s="573"/>
      <c r="C30" s="577" t="s">
        <v>1150</v>
      </c>
      <c r="D30" s="576"/>
      <c r="E30" s="576"/>
      <c r="F30" s="578" t="s">
        <v>1151</v>
      </c>
      <c r="G30" s="579"/>
      <c r="H30" s="579"/>
      <c r="I30" s="577" t="s">
        <v>1152</v>
      </c>
      <c r="J30" s="576"/>
      <c r="K30" s="580"/>
      <c r="L30" s="250"/>
    </row>
    <row r="31" spans="1:33" ht="27.95" customHeight="1">
      <c r="A31" s="247"/>
      <c r="B31" s="573"/>
      <c r="C31" s="251" t="s">
        <v>1143</v>
      </c>
      <c r="D31" s="252" t="s">
        <v>1144</v>
      </c>
      <c r="E31" s="252" t="s">
        <v>1145</v>
      </c>
      <c r="F31" s="252" t="s">
        <v>1143</v>
      </c>
      <c r="G31" s="252" t="s">
        <v>1144</v>
      </c>
      <c r="H31" s="252" t="s">
        <v>1145</v>
      </c>
      <c r="I31" s="252" t="s">
        <v>1143</v>
      </c>
      <c r="J31" s="252" t="s">
        <v>1144</v>
      </c>
      <c r="K31" s="253" t="s">
        <v>1145</v>
      </c>
      <c r="L31" s="250"/>
      <c r="S31" s="238" t="s">
        <v>1143</v>
      </c>
      <c r="T31" s="238" t="s">
        <v>1144</v>
      </c>
      <c r="U31" s="238" t="s">
        <v>1145</v>
      </c>
      <c r="V31" s="238" t="s">
        <v>1143</v>
      </c>
      <c r="W31" s="238" t="s">
        <v>1144</v>
      </c>
      <c r="X31" s="238" t="s">
        <v>1145</v>
      </c>
      <c r="Y31" s="238" t="s">
        <v>1143</v>
      </c>
      <c r="Z31" s="238" t="s">
        <v>1144</v>
      </c>
      <c r="AA31" s="238" t="s">
        <v>1145</v>
      </c>
    </row>
    <row r="32" spans="1:33" ht="27.95" customHeight="1">
      <c r="A32" s="247"/>
      <c r="B32" s="573"/>
      <c r="C32" s="254" t="s">
        <v>1146</v>
      </c>
      <c r="D32" s="255" t="s">
        <v>1146</v>
      </c>
      <c r="E32" s="255" t="s">
        <v>1146</v>
      </c>
      <c r="F32" s="255" t="s">
        <v>1146</v>
      </c>
      <c r="G32" s="255" t="s">
        <v>1146</v>
      </c>
      <c r="H32" s="255" t="s">
        <v>1146</v>
      </c>
      <c r="I32" s="255" t="s">
        <v>1146</v>
      </c>
      <c r="J32" s="255" t="s">
        <v>1146</v>
      </c>
      <c r="K32" s="256" t="s">
        <v>1146</v>
      </c>
      <c r="L32" s="250"/>
      <c r="S32" s="238" t="s">
        <v>1146</v>
      </c>
      <c r="T32" s="238" t="s">
        <v>1146</v>
      </c>
      <c r="U32" s="238" t="s">
        <v>1146</v>
      </c>
      <c r="V32" s="238" t="s">
        <v>1146</v>
      </c>
      <c r="W32" s="238" t="s">
        <v>1146</v>
      </c>
      <c r="X32" s="238" t="s">
        <v>1146</v>
      </c>
      <c r="Y32" s="238" t="s">
        <v>1146</v>
      </c>
      <c r="Z32" s="238" t="s">
        <v>1146</v>
      </c>
      <c r="AA32" s="238" t="s">
        <v>1146</v>
      </c>
    </row>
    <row r="33" spans="1:33" s="237" customFormat="1" ht="27.95" customHeight="1">
      <c r="A33" s="247"/>
      <c r="B33" s="257" t="s">
        <v>1156</v>
      </c>
      <c r="C33" s="258">
        <f>WCOPY!B28</f>
        <v>2197644.96706026</v>
      </c>
      <c r="D33" s="258">
        <f>WCOPY!C28</f>
        <v>0</v>
      </c>
      <c r="E33" s="258">
        <f>WCOPY!D28</f>
        <v>0</v>
      </c>
      <c r="F33" s="258">
        <f>WCOPY!E28</f>
        <v>2970094.61437887</v>
      </c>
      <c r="G33" s="258">
        <f>WCOPY!F28</f>
        <v>0</v>
      </c>
      <c r="H33" s="258">
        <f>WCOPY!G28</f>
        <v>0</v>
      </c>
      <c r="I33" s="258">
        <f>WCOPY!H28</f>
        <v>1706382.52182959</v>
      </c>
      <c r="J33" s="258">
        <f>WCOPY!I28</f>
        <v>0</v>
      </c>
      <c r="K33" s="259">
        <f>WCOPY!J28</f>
        <v>0</v>
      </c>
      <c r="L33" s="250"/>
      <c r="M33" s="239"/>
      <c r="N33" s="239"/>
      <c r="O33" s="239"/>
      <c r="P33" s="239"/>
      <c r="Q33" s="239"/>
      <c r="R33" s="239" t="s">
        <v>1156</v>
      </c>
      <c r="S33" s="239">
        <v>2197644.96706026</v>
      </c>
      <c r="T33" s="239">
        <v>0</v>
      </c>
      <c r="U33" s="239">
        <v>0</v>
      </c>
      <c r="V33" s="239">
        <v>2970094.61437887</v>
      </c>
      <c r="W33" s="239">
        <v>0</v>
      </c>
      <c r="X33" s="239">
        <v>0</v>
      </c>
      <c r="Y33" s="239">
        <v>1706382.52182959</v>
      </c>
      <c r="Z33" s="239">
        <v>0</v>
      </c>
      <c r="AA33" s="239">
        <v>0</v>
      </c>
      <c r="AB33" s="239"/>
      <c r="AC33" s="239"/>
      <c r="AD33" s="239"/>
      <c r="AE33" s="239"/>
      <c r="AF33" s="239"/>
      <c r="AG33" s="239"/>
    </row>
    <row r="34" spans="1:33" s="237" customFormat="1" ht="27.95" customHeight="1">
      <c r="A34" s="247"/>
      <c r="B34" s="260" t="s">
        <v>1157</v>
      </c>
      <c r="C34" s="261">
        <f>WCOPY!B29</f>
        <v>3955774.2850852101</v>
      </c>
      <c r="D34" s="261">
        <f>WCOPY!C29</f>
        <v>0</v>
      </c>
      <c r="E34" s="261">
        <f>WCOPY!D29</f>
        <v>3640272.2432497102</v>
      </c>
      <c r="F34" s="261">
        <f>WCOPY!E29</f>
        <v>5290059.6087027304</v>
      </c>
      <c r="G34" s="261">
        <f>WCOPY!F29</f>
        <v>0</v>
      </c>
      <c r="H34" s="261">
        <f>WCOPY!G29</f>
        <v>170064.44808402599</v>
      </c>
      <c r="I34" s="261">
        <f>WCOPY!H29</f>
        <v>4747298.3944711499</v>
      </c>
      <c r="J34" s="261">
        <f>WCOPY!I29</f>
        <v>0</v>
      </c>
      <c r="K34" s="262">
        <f>WCOPY!J29</f>
        <v>54631042.726696</v>
      </c>
      <c r="L34" s="250"/>
      <c r="M34" s="239"/>
      <c r="N34" s="239"/>
      <c r="O34" s="239"/>
      <c r="P34" s="239"/>
      <c r="Q34" s="239"/>
      <c r="R34" s="239" t="s">
        <v>1157</v>
      </c>
      <c r="S34" s="239">
        <v>3955774.2850852101</v>
      </c>
      <c r="T34" s="239">
        <v>0</v>
      </c>
      <c r="U34" s="239">
        <v>3640272.2432497102</v>
      </c>
      <c r="V34" s="239">
        <v>5290059.6087027304</v>
      </c>
      <c r="W34" s="239">
        <v>0</v>
      </c>
      <c r="X34" s="239">
        <v>170064.44808402599</v>
      </c>
      <c r="Y34" s="239">
        <v>4747298.3944711499</v>
      </c>
      <c r="Z34" s="239">
        <v>0</v>
      </c>
      <c r="AA34" s="239">
        <v>54631042.726696</v>
      </c>
      <c r="AB34" s="239"/>
      <c r="AC34" s="239"/>
      <c r="AD34" s="239"/>
      <c r="AE34" s="239"/>
      <c r="AF34" s="239"/>
      <c r="AG34" s="239"/>
    </row>
    <row r="35" spans="1:33" s="237" customFormat="1" ht="27.95" customHeight="1">
      <c r="A35" s="247"/>
      <c r="B35" s="260" t="s">
        <v>1158</v>
      </c>
      <c r="C35" s="261">
        <f>WCOPY!B30</f>
        <v>1939960.7322070601</v>
      </c>
      <c r="D35" s="261">
        <f>WCOPY!C30</f>
        <v>0</v>
      </c>
      <c r="E35" s="261">
        <f>WCOPY!D30</f>
        <v>0</v>
      </c>
      <c r="F35" s="261">
        <f>WCOPY!E30</f>
        <v>3732529.0050871898</v>
      </c>
      <c r="G35" s="261">
        <f>WCOPY!F30</f>
        <v>540678.71360464499</v>
      </c>
      <c r="H35" s="261">
        <f>WCOPY!G30</f>
        <v>0</v>
      </c>
      <c r="I35" s="261">
        <f>WCOPY!H30</f>
        <v>1575494.9101422699</v>
      </c>
      <c r="J35" s="261">
        <f>WCOPY!I30</f>
        <v>691.74999501624302</v>
      </c>
      <c r="K35" s="262">
        <f>WCOPY!J30</f>
        <v>0</v>
      </c>
      <c r="L35" s="250"/>
      <c r="M35" s="239"/>
      <c r="N35" s="239"/>
      <c r="O35" s="239"/>
      <c r="P35" s="239"/>
      <c r="Q35" s="239"/>
      <c r="R35" s="239" t="s">
        <v>1158</v>
      </c>
      <c r="S35" s="239">
        <v>1939960.7322070601</v>
      </c>
      <c r="T35" s="239">
        <v>0</v>
      </c>
      <c r="U35" s="239">
        <v>0</v>
      </c>
      <c r="V35" s="239">
        <v>3732529.0050871898</v>
      </c>
      <c r="W35" s="239">
        <v>540678.71360464499</v>
      </c>
      <c r="X35" s="239">
        <v>0</v>
      </c>
      <c r="Y35" s="239">
        <v>1575494.9101422699</v>
      </c>
      <c r="Z35" s="239">
        <v>691.74999501624302</v>
      </c>
      <c r="AA35" s="239">
        <v>0</v>
      </c>
      <c r="AB35" s="239"/>
      <c r="AC35" s="239"/>
      <c r="AD35" s="239"/>
      <c r="AE35" s="239"/>
      <c r="AF35" s="239"/>
      <c r="AG35" s="239"/>
    </row>
    <row r="36" spans="1:33" s="237" customFormat="1" ht="27.95" customHeight="1">
      <c r="A36" s="247"/>
      <c r="B36" s="260" t="s">
        <v>1175</v>
      </c>
      <c r="C36" s="261">
        <f>WCOPY!B31</f>
        <v>1410737.59817522</v>
      </c>
      <c r="D36" s="261">
        <f>WCOPY!C31</f>
        <v>0</v>
      </c>
      <c r="E36" s="261">
        <f>WCOPY!D31</f>
        <v>0</v>
      </c>
      <c r="F36" s="261">
        <f>WCOPY!E31</f>
        <v>2629791.05521918</v>
      </c>
      <c r="G36" s="261">
        <f>WCOPY!F31</f>
        <v>0</v>
      </c>
      <c r="H36" s="261">
        <f>WCOPY!G31</f>
        <v>0</v>
      </c>
      <c r="I36" s="261">
        <f>WCOPY!H31</f>
        <v>1751757.80109457</v>
      </c>
      <c r="J36" s="261">
        <f>WCOPY!I31</f>
        <v>0</v>
      </c>
      <c r="K36" s="262">
        <f>WCOPY!J31</f>
        <v>0</v>
      </c>
      <c r="L36" s="250"/>
      <c r="M36" s="239"/>
      <c r="N36" s="239"/>
      <c r="O36" s="239"/>
      <c r="P36" s="239"/>
      <c r="Q36" s="239"/>
      <c r="R36" s="239" t="s">
        <v>1175</v>
      </c>
      <c r="S36" s="239">
        <v>1410737.59817522</v>
      </c>
      <c r="T36" s="239">
        <v>0</v>
      </c>
      <c r="U36" s="239">
        <v>0</v>
      </c>
      <c r="V36" s="239">
        <v>2629791.05521918</v>
      </c>
      <c r="W36" s="239">
        <v>0</v>
      </c>
      <c r="X36" s="239">
        <v>0</v>
      </c>
      <c r="Y36" s="239">
        <v>1751757.80109457</v>
      </c>
      <c r="Z36" s="239">
        <v>0</v>
      </c>
      <c r="AA36" s="239">
        <v>0</v>
      </c>
      <c r="AB36" s="239"/>
      <c r="AC36" s="239"/>
      <c r="AD36" s="239"/>
      <c r="AE36" s="239"/>
      <c r="AF36" s="239"/>
      <c r="AG36" s="239"/>
    </row>
    <row r="37" spans="1:33" s="237" customFormat="1" ht="27.95" customHeight="1">
      <c r="A37" s="247"/>
      <c r="B37" s="260" t="s">
        <v>1160</v>
      </c>
      <c r="C37" s="261">
        <f>WCOPY!B32</f>
        <v>576168.15152060997</v>
      </c>
      <c r="D37" s="261">
        <f>WCOPY!C32</f>
        <v>16612153.709678199</v>
      </c>
      <c r="E37" s="261">
        <f>WCOPY!D32</f>
        <v>3750000</v>
      </c>
      <c r="F37" s="261">
        <f>WCOPY!E32</f>
        <v>769489.650389913</v>
      </c>
      <c r="G37" s="261">
        <f>WCOPY!F32</f>
        <v>7335336.7594226599</v>
      </c>
      <c r="H37" s="261">
        <f>WCOPY!G32</f>
        <v>6245931.6455696197</v>
      </c>
      <c r="I37" s="261">
        <f>WCOPY!H32</f>
        <v>484920.494785305</v>
      </c>
      <c r="J37" s="261">
        <f>WCOPY!I32</f>
        <v>11032748.252597</v>
      </c>
      <c r="K37" s="262">
        <f>WCOPY!J32</f>
        <v>41680972.410511702</v>
      </c>
      <c r="L37" s="250"/>
      <c r="M37" s="239"/>
      <c r="N37" s="239"/>
      <c r="O37" s="239"/>
      <c r="P37" s="239"/>
      <c r="Q37" s="239"/>
      <c r="R37" s="239" t="s">
        <v>1160</v>
      </c>
      <c r="S37" s="239">
        <v>576168.15152060997</v>
      </c>
      <c r="T37" s="239">
        <v>16612153.709678199</v>
      </c>
      <c r="U37" s="239">
        <v>3750000</v>
      </c>
      <c r="V37" s="239">
        <v>769489.650389913</v>
      </c>
      <c r="W37" s="239">
        <v>7335336.7594226599</v>
      </c>
      <c r="X37" s="239">
        <v>6245931.6455696197</v>
      </c>
      <c r="Y37" s="239">
        <v>484920.494785305</v>
      </c>
      <c r="Z37" s="239">
        <v>11032748.252597</v>
      </c>
      <c r="AA37" s="239">
        <v>41680972.410511702</v>
      </c>
      <c r="AB37" s="239"/>
      <c r="AC37" s="239"/>
      <c r="AD37" s="239"/>
      <c r="AE37" s="239"/>
      <c r="AF37" s="239"/>
      <c r="AG37" s="239"/>
    </row>
    <row r="38" spans="1:33" s="237" customFormat="1" ht="27.95" customHeight="1">
      <c r="A38" s="247"/>
      <c r="B38" s="263" t="s">
        <v>1161</v>
      </c>
      <c r="C38" s="264">
        <f>WCOPY!B33</f>
        <v>6819827.0542734396</v>
      </c>
      <c r="D38" s="264">
        <f>WCOPY!C33</f>
        <v>0</v>
      </c>
      <c r="E38" s="264">
        <f>WCOPY!D33</f>
        <v>7336496.4768487504</v>
      </c>
      <c r="F38" s="264">
        <f>WCOPY!E33</f>
        <v>9954443.9924095608</v>
      </c>
      <c r="G38" s="264">
        <f>WCOPY!F33</f>
        <v>0</v>
      </c>
      <c r="H38" s="264">
        <f>WCOPY!G33</f>
        <v>2721866.09082474</v>
      </c>
      <c r="I38" s="264">
        <f>WCOPY!H33</f>
        <v>4657520.7341488097</v>
      </c>
      <c r="J38" s="264">
        <f>WCOPY!I33</f>
        <v>0</v>
      </c>
      <c r="K38" s="265">
        <f>WCOPY!J33</f>
        <v>2748868.4489497798</v>
      </c>
      <c r="L38" s="250"/>
      <c r="M38" s="239"/>
      <c r="N38" s="239"/>
      <c r="O38" s="239"/>
      <c r="P38" s="239"/>
      <c r="Q38" s="239"/>
      <c r="R38" s="239" t="s">
        <v>1161</v>
      </c>
      <c r="S38" s="239">
        <v>6819827.0542734396</v>
      </c>
      <c r="T38" s="239">
        <v>0</v>
      </c>
      <c r="U38" s="239">
        <v>7336496.4768487504</v>
      </c>
      <c r="V38" s="239">
        <v>9954443.9924095608</v>
      </c>
      <c r="W38" s="239">
        <v>0</v>
      </c>
      <c r="X38" s="239">
        <v>2721866.09082474</v>
      </c>
      <c r="Y38" s="239">
        <v>4657520.7341488097</v>
      </c>
      <c r="Z38" s="239">
        <v>0</v>
      </c>
      <c r="AA38" s="239">
        <v>2748868.4489497798</v>
      </c>
      <c r="AB38" s="239"/>
      <c r="AC38" s="239"/>
      <c r="AD38" s="239"/>
      <c r="AE38" s="239"/>
      <c r="AF38" s="239"/>
      <c r="AG38" s="239"/>
    </row>
    <row r="39" spans="1:33" ht="27.95" customHeight="1">
      <c r="A39" s="247"/>
      <c r="B39" s="266"/>
      <c r="C39" s="271">
        <f>SUM(C33:C38)</f>
        <v>16900112.788321801</v>
      </c>
      <c r="D39" s="272">
        <f t="shared" ref="D39" si="9">SUM(D33:D38)</f>
        <v>16612153.709678199</v>
      </c>
      <c r="E39" s="272">
        <f t="shared" ref="E39" si="10">SUM(E33:E38)</f>
        <v>14726768.720098462</v>
      </c>
      <c r="F39" s="272">
        <f t="shared" ref="F39" si="11">SUM(F33:F38)</f>
        <v>25346407.926187444</v>
      </c>
      <c r="G39" s="272">
        <f t="shared" ref="G39" si="12">SUM(G33:G38)</f>
        <v>7876015.4730273047</v>
      </c>
      <c r="H39" s="272">
        <f t="shared" ref="H39" si="13">SUM(H33:H38)</f>
        <v>9137862.1844783854</v>
      </c>
      <c r="I39" s="272">
        <f t="shared" ref="I39" si="14">SUM(I33:I38)</f>
        <v>14923374.856471695</v>
      </c>
      <c r="J39" s="272">
        <f t="shared" ref="J39" si="15">SUM(J33:J38)</f>
        <v>11033440.002592016</v>
      </c>
      <c r="K39" s="273">
        <f t="shared" ref="K39" si="16">SUM(K33:K38)</f>
        <v>99060883.586157486</v>
      </c>
      <c r="L39" s="250"/>
      <c r="S39" s="238">
        <v>16900112.788321801</v>
      </c>
      <c r="T39" s="238">
        <v>16612153.709678199</v>
      </c>
      <c r="U39" s="238">
        <v>14726768.720098499</v>
      </c>
      <c r="V39" s="238">
        <v>25346407.9261874</v>
      </c>
      <c r="W39" s="238">
        <v>7876015.4730273001</v>
      </c>
      <c r="X39" s="238">
        <v>9137862.1844783891</v>
      </c>
      <c r="Y39" s="238">
        <v>14923374.856471701</v>
      </c>
      <c r="Z39" s="238">
        <v>11033440.002591999</v>
      </c>
      <c r="AA39" s="238">
        <v>99060883.586157501</v>
      </c>
    </row>
    <row r="40" spans="1:33" ht="27.95" customHeight="1">
      <c r="A40" s="247"/>
      <c r="B40" s="266"/>
      <c r="C40" s="249"/>
      <c r="D40" s="249"/>
      <c r="E40" s="249"/>
      <c r="F40" s="249"/>
      <c r="G40" s="249"/>
      <c r="H40" s="249"/>
      <c r="I40" s="249"/>
      <c r="J40" s="249"/>
      <c r="K40" s="249"/>
      <c r="L40" s="250"/>
    </row>
    <row r="41" spans="1:33" ht="27.95" customHeight="1">
      <c r="A41" s="247"/>
      <c r="B41" s="572" t="s">
        <v>1139</v>
      </c>
      <c r="C41" s="583">
        <v>2013</v>
      </c>
      <c r="D41" s="584"/>
      <c r="E41" s="584"/>
      <c r="F41" s="584"/>
      <c r="G41" s="584"/>
      <c r="H41" s="584"/>
      <c r="I41" s="584"/>
      <c r="J41" s="584"/>
      <c r="K41" s="585"/>
      <c r="L41" s="250"/>
      <c r="R41" s="238" t="s">
        <v>1139</v>
      </c>
      <c r="S41" s="238" t="s">
        <v>1153</v>
      </c>
      <c r="V41" s="238" t="s">
        <v>1154</v>
      </c>
      <c r="Y41" s="238" t="s">
        <v>1155</v>
      </c>
    </row>
    <row r="42" spans="1:33" ht="27.95" customHeight="1">
      <c r="A42" s="247"/>
      <c r="B42" s="573"/>
      <c r="C42" s="577" t="s">
        <v>1153</v>
      </c>
      <c r="D42" s="576"/>
      <c r="E42" s="576"/>
      <c r="F42" s="578" t="s">
        <v>1154</v>
      </c>
      <c r="G42" s="579"/>
      <c r="H42" s="579"/>
      <c r="I42" s="577" t="s">
        <v>1155</v>
      </c>
      <c r="J42" s="576"/>
      <c r="K42" s="580"/>
      <c r="L42" s="250"/>
    </row>
    <row r="43" spans="1:33" ht="27.95" customHeight="1">
      <c r="A43" s="247"/>
      <c r="B43" s="573"/>
      <c r="C43" s="251" t="s">
        <v>1143</v>
      </c>
      <c r="D43" s="252" t="s">
        <v>1144</v>
      </c>
      <c r="E43" s="252" t="s">
        <v>1145</v>
      </c>
      <c r="F43" s="252" t="s">
        <v>1143</v>
      </c>
      <c r="G43" s="252" t="s">
        <v>1144</v>
      </c>
      <c r="H43" s="252" t="s">
        <v>1145</v>
      </c>
      <c r="I43" s="252" t="s">
        <v>1143</v>
      </c>
      <c r="J43" s="252" t="s">
        <v>1144</v>
      </c>
      <c r="K43" s="253" t="s">
        <v>1145</v>
      </c>
      <c r="L43" s="250"/>
      <c r="S43" s="238" t="s">
        <v>1143</v>
      </c>
      <c r="T43" s="238" t="s">
        <v>1144</v>
      </c>
      <c r="U43" s="238" t="s">
        <v>1145</v>
      </c>
      <c r="V43" s="238" t="s">
        <v>1143</v>
      </c>
      <c r="W43" s="238" t="s">
        <v>1144</v>
      </c>
      <c r="X43" s="238" t="s">
        <v>1145</v>
      </c>
      <c r="Y43" s="238" t="s">
        <v>1143</v>
      </c>
      <c r="Z43" s="238" t="s">
        <v>1144</v>
      </c>
      <c r="AA43" s="238" t="s">
        <v>1145</v>
      </c>
    </row>
    <row r="44" spans="1:33" ht="27.95" customHeight="1">
      <c r="A44" s="247"/>
      <c r="B44" s="573"/>
      <c r="C44" s="251" t="s">
        <v>1146</v>
      </c>
      <c r="D44" s="252" t="s">
        <v>1146</v>
      </c>
      <c r="E44" s="252" t="s">
        <v>1146</v>
      </c>
      <c r="F44" s="255" t="s">
        <v>1146</v>
      </c>
      <c r="G44" s="255" t="s">
        <v>1146</v>
      </c>
      <c r="H44" s="255" t="s">
        <v>1146</v>
      </c>
      <c r="I44" s="255" t="s">
        <v>1146</v>
      </c>
      <c r="J44" s="255" t="s">
        <v>1146</v>
      </c>
      <c r="K44" s="256" t="s">
        <v>1146</v>
      </c>
      <c r="L44" s="250"/>
      <c r="S44" s="238" t="s">
        <v>1146</v>
      </c>
      <c r="T44" s="238" t="s">
        <v>1146</v>
      </c>
      <c r="U44" s="238" t="s">
        <v>1146</v>
      </c>
      <c r="V44" s="238" t="s">
        <v>1146</v>
      </c>
      <c r="W44" s="238" t="s">
        <v>1146</v>
      </c>
      <c r="X44" s="238" t="s">
        <v>1146</v>
      </c>
      <c r="Y44" s="238" t="s">
        <v>1146</v>
      </c>
      <c r="Z44" s="238" t="s">
        <v>1146</v>
      </c>
      <c r="AA44" s="238" t="s">
        <v>1146</v>
      </c>
    </row>
    <row r="45" spans="1:33" s="237" customFormat="1" ht="27.95" customHeight="1">
      <c r="A45" s="247"/>
      <c r="B45" s="257" t="s">
        <v>1156</v>
      </c>
      <c r="C45" s="258">
        <f>WCOPY!B28</f>
        <v>2197644.96706026</v>
      </c>
      <c r="D45" s="258">
        <f>WCOPY!C28</f>
        <v>0</v>
      </c>
      <c r="E45" s="258">
        <f>WCOPY!D28</f>
        <v>0</v>
      </c>
      <c r="F45" s="258">
        <f>WCOPY!E28</f>
        <v>2970094.61437887</v>
      </c>
      <c r="G45" s="258">
        <f>WCOPY!F28</f>
        <v>0</v>
      </c>
      <c r="H45" s="258">
        <f>WCOPY!G28</f>
        <v>0</v>
      </c>
      <c r="I45" s="258">
        <f>WCOPY!H28</f>
        <v>1706382.52182959</v>
      </c>
      <c r="J45" s="258">
        <f>WCOPY!I28</f>
        <v>0</v>
      </c>
      <c r="K45" s="259">
        <f>WCOPY!J28</f>
        <v>0</v>
      </c>
      <c r="L45" s="250"/>
      <c r="M45" s="239"/>
      <c r="N45" s="239"/>
      <c r="O45" s="239"/>
      <c r="P45" s="239"/>
      <c r="Q45" s="239"/>
      <c r="R45" s="239" t="s">
        <v>1156</v>
      </c>
      <c r="S45" s="239">
        <v>2197644.96706026</v>
      </c>
      <c r="T45" s="239">
        <v>0</v>
      </c>
      <c r="U45" s="239">
        <v>0</v>
      </c>
      <c r="V45" s="239">
        <v>2970094.61437887</v>
      </c>
      <c r="W45" s="239">
        <v>0</v>
      </c>
      <c r="X45" s="239">
        <v>0</v>
      </c>
      <c r="Y45" s="239">
        <v>1706382.52182959</v>
      </c>
      <c r="Z45" s="239">
        <v>0</v>
      </c>
      <c r="AA45" s="239">
        <v>0</v>
      </c>
      <c r="AB45" s="239"/>
      <c r="AC45" s="239"/>
      <c r="AD45" s="239"/>
      <c r="AE45" s="239"/>
      <c r="AF45" s="239"/>
      <c r="AG45" s="239"/>
    </row>
    <row r="46" spans="1:33" s="237" customFormat="1" ht="27.95" customHeight="1">
      <c r="A46" s="247"/>
      <c r="B46" s="260" t="s">
        <v>1157</v>
      </c>
      <c r="C46" s="261">
        <f>WCOPY!B29</f>
        <v>3955774.2850852101</v>
      </c>
      <c r="D46" s="261">
        <f>WCOPY!C29</f>
        <v>0</v>
      </c>
      <c r="E46" s="261">
        <f>WCOPY!D29</f>
        <v>3640272.2432497102</v>
      </c>
      <c r="F46" s="261">
        <f>WCOPY!E29</f>
        <v>5290059.6087027304</v>
      </c>
      <c r="G46" s="261">
        <f>WCOPY!F29</f>
        <v>0</v>
      </c>
      <c r="H46" s="261">
        <f>WCOPY!G29</f>
        <v>170064.44808402599</v>
      </c>
      <c r="I46" s="261">
        <f>WCOPY!H29</f>
        <v>4747298.3944711499</v>
      </c>
      <c r="J46" s="261">
        <f>WCOPY!I29</f>
        <v>0</v>
      </c>
      <c r="K46" s="262">
        <f>WCOPY!J29</f>
        <v>54631042.726696</v>
      </c>
      <c r="L46" s="250"/>
      <c r="M46" s="239"/>
      <c r="N46" s="239"/>
      <c r="O46" s="239"/>
      <c r="P46" s="239"/>
      <c r="Q46" s="239"/>
      <c r="R46" s="239" t="s">
        <v>1157</v>
      </c>
      <c r="S46" s="239">
        <v>3955774.2850852101</v>
      </c>
      <c r="T46" s="239">
        <v>0</v>
      </c>
      <c r="U46" s="239">
        <v>3640272.2432497102</v>
      </c>
      <c r="V46" s="239">
        <v>5290059.6087027304</v>
      </c>
      <c r="W46" s="239">
        <v>0</v>
      </c>
      <c r="X46" s="239">
        <v>170064.44808402599</v>
      </c>
      <c r="Y46" s="239">
        <v>4747298.3944711499</v>
      </c>
      <c r="Z46" s="239">
        <v>0</v>
      </c>
      <c r="AA46" s="239">
        <v>54631042.726696</v>
      </c>
      <c r="AB46" s="239"/>
      <c r="AC46" s="239"/>
      <c r="AD46" s="239"/>
      <c r="AE46" s="239"/>
      <c r="AF46" s="239"/>
      <c r="AG46" s="239"/>
    </row>
    <row r="47" spans="1:33" s="237" customFormat="1" ht="27.95" customHeight="1">
      <c r="A47" s="247"/>
      <c r="B47" s="260" t="s">
        <v>1158</v>
      </c>
      <c r="C47" s="261">
        <f>WCOPY!B30</f>
        <v>1939960.7322070601</v>
      </c>
      <c r="D47" s="261">
        <f>WCOPY!C30</f>
        <v>0</v>
      </c>
      <c r="E47" s="261">
        <f>WCOPY!D30</f>
        <v>0</v>
      </c>
      <c r="F47" s="261">
        <f>WCOPY!E30</f>
        <v>3732529.0050871898</v>
      </c>
      <c r="G47" s="261">
        <f>WCOPY!F30</f>
        <v>540678.71360464499</v>
      </c>
      <c r="H47" s="261">
        <f>WCOPY!G30</f>
        <v>0</v>
      </c>
      <c r="I47" s="261">
        <f>WCOPY!H30</f>
        <v>1575494.9101422699</v>
      </c>
      <c r="J47" s="261">
        <f>WCOPY!I30</f>
        <v>691.74999501624302</v>
      </c>
      <c r="K47" s="262">
        <f>WCOPY!J30</f>
        <v>0</v>
      </c>
      <c r="L47" s="250"/>
      <c r="M47" s="239"/>
      <c r="N47" s="239"/>
      <c r="O47" s="239"/>
      <c r="P47" s="239"/>
      <c r="Q47" s="239"/>
      <c r="R47" s="239" t="s">
        <v>1158</v>
      </c>
      <c r="S47" s="239">
        <v>1939960.7322070601</v>
      </c>
      <c r="T47" s="239">
        <v>0</v>
      </c>
      <c r="U47" s="239">
        <v>0</v>
      </c>
      <c r="V47" s="239">
        <v>3732529.0050871898</v>
      </c>
      <c r="W47" s="239">
        <v>540678.71360464499</v>
      </c>
      <c r="X47" s="239">
        <v>0</v>
      </c>
      <c r="Y47" s="239">
        <v>1575494.9101422699</v>
      </c>
      <c r="Z47" s="239">
        <v>691.74999501624302</v>
      </c>
      <c r="AA47" s="239">
        <v>0</v>
      </c>
      <c r="AB47" s="239"/>
      <c r="AC47" s="239"/>
      <c r="AD47" s="239"/>
      <c r="AE47" s="239"/>
      <c r="AF47" s="239"/>
      <c r="AG47" s="239"/>
    </row>
    <row r="48" spans="1:33" s="237" customFormat="1" ht="27.95" customHeight="1">
      <c r="A48" s="247"/>
      <c r="B48" s="260" t="s">
        <v>1175</v>
      </c>
      <c r="C48" s="261">
        <f>WCOPY!B31</f>
        <v>1410737.59817522</v>
      </c>
      <c r="D48" s="261">
        <f>WCOPY!C31</f>
        <v>0</v>
      </c>
      <c r="E48" s="261">
        <f>WCOPY!D31</f>
        <v>0</v>
      </c>
      <c r="F48" s="261">
        <f>WCOPY!E31</f>
        <v>2629791.05521918</v>
      </c>
      <c r="G48" s="261">
        <f>WCOPY!F31</f>
        <v>0</v>
      </c>
      <c r="H48" s="261">
        <f>WCOPY!G31</f>
        <v>0</v>
      </c>
      <c r="I48" s="261">
        <f>WCOPY!H31</f>
        <v>1751757.80109457</v>
      </c>
      <c r="J48" s="261">
        <f>WCOPY!I31</f>
        <v>0</v>
      </c>
      <c r="K48" s="262">
        <f>WCOPY!J31</f>
        <v>0</v>
      </c>
      <c r="L48" s="250"/>
      <c r="M48" s="239"/>
      <c r="N48" s="239"/>
      <c r="O48" s="239"/>
      <c r="P48" s="239"/>
      <c r="Q48" s="239"/>
      <c r="R48" s="239" t="s">
        <v>1175</v>
      </c>
      <c r="S48" s="239">
        <v>1410737.59817522</v>
      </c>
      <c r="T48" s="239">
        <v>0</v>
      </c>
      <c r="U48" s="239">
        <v>0</v>
      </c>
      <c r="V48" s="239">
        <v>2629791.05521918</v>
      </c>
      <c r="W48" s="239">
        <v>0</v>
      </c>
      <c r="X48" s="239">
        <v>0</v>
      </c>
      <c r="Y48" s="239">
        <v>1751757.80109457</v>
      </c>
      <c r="Z48" s="239">
        <v>0</v>
      </c>
      <c r="AA48" s="239">
        <v>0</v>
      </c>
      <c r="AB48" s="239"/>
      <c r="AC48" s="239"/>
      <c r="AD48" s="239"/>
      <c r="AE48" s="239"/>
      <c r="AF48" s="239"/>
      <c r="AG48" s="239"/>
    </row>
    <row r="49" spans="1:33" s="237" customFormat="1" ht="27.95" customHeight="1">
      <c r="A49" s="247"/>
      <c r="B49" s="260" t="s">
        <v>1160</v>
      </c>
      <c r="C49" s="261">
        <f>WCOPY!B32</f>
        <v>576168.15152060997</v>
      </c>
      <c r="D49" s="261">
        <f>WCOPY!C32</f>
        <v>16612153.709678199</v>
      </c>
      <c r="E49" s="261">
        <f>WCOPY!D32</f>
        <v>3750000</v>
      </c>
      <c r="F49" s="261">
        <f>WCOPY!E32</f>
        <v>769489.650389913</v>
      </c>
      <c r="G49" s="261">
        <f>WCOPY!F32</f>
        <v>7335336.7594226599</v>
      </c>
      <c r="H49" s="261">
        <f>WCOPY!G32</f>
        <v>6245931.6455696197</v>
      </c>
      <c r="I49" s="261">
        <f>WCOPY!H32</f>
        <v>484920.494785305</v>
      </c>
      <c r="J49" s="261">
        <f>WCOPY!I32</f>
        <v>11032748.252597</v>
      </c>
      <c r="K49" s="262">
        <f>WCOPY!J32</f>
        <v>41680972.410511702</v>
      </c>
      <c r="L49" s="250"/>
      <c r="M49" s="239"/>
      <c r="N49" s="239"/>
      <c r="O49" s="239"/>
      <c r="P49" s="239"/>
      <c r="Q49" s="239"/>
      <c r="R49" s="239" t="s">
        <v>1160</v>
      </c>
      <c r="S49" s="239">
        <v>576168.15152060997</v>
      </c>
      <c r="T49" s="239">
        <v>16612153.709678199</v>
      </c>
      <c r="U49" s="239">
        <v>3750000</v>
      </c>
      <c r="V49" s="239">
        <v>769489.650389913</v>
      </c>
      <c r="W49" s="239">
        <v>7335336.7594226599</v>
      </c>
      <c r="X49" s="239">
        <v>6245931.6455696197</v>
      </c>
      <c r="Y49" s="239">
        <v>484920.494785305</v>
      </c>
      <c r="Z49" s="239">
        <v>11032748.252597</v>
      </c>
      <c r="AA49" s="239">
        <v>41680972.410511702</v>
      </c>
      <c r="AB49" s="239"/>
      <c r="AC49" s="239"/>
      <c r="AD49" s="239"/>
      <c r="AE49" s="239"/>
      <c r="AF49" s="239"/>
      <c r="AG49" s="239"/>
    </row>
    <row r="50" spans="1:33" s="237" customFormat="1" ht="27.95" customHeight="1">
      <c r="A50" s="247"/>
      <c r="B50" s="263" t="s">
        <v>1161</v>
      </c>
      <c r="C50" s="264">
        <f>WCOPY!B33</f>
        <v>6819827.0542734396</v>
      </c>
      <c r="D50" s="264">
        <f>WCOPY!C33</f>
        <v>0</v>
      </c>
      <c r="E50" s="264">
        <f>WCOPY!D33</f>
        <v>7336496.4768487504</v>
      </c>
      <c r="F50" s="264">
        <f>WCOPY!E33</f>
        <v>9954443.9924095608</v>
      </c>
      <c r="G50" s="264">
        <f>WCOPY!F33</f>
        <v>0</v>
      </c>
      <c r="H50" s="264">
        <f>WCOPY!G33</f>
        <v>2721866.09082474</v>
      </c>
      <c r="I50" s="264">
        <f>WCOPY!H33</f>
        <v>4657520.7341488097</v>
      </c>
      <c r="J50" s="264">
        <f>WCOPY!I33</f>
        <v>0</v>
      </c>
      <c r="K50" s="265">
        <f>WCOPY!J33</f>
        <v>2748868.4489497798</v>
      </c>
      <c r="L50" s="250"/>
      <c r="M50" s="239"/>
      <c r="N50" s="239"/>
      <c r="O50" s="239"/>
      <c r="P50" s="239"/>
      <c r="Q50" s="239"/>
      <c r="R50" s="239" t="s">
        <v>1161</v>
      </c>
      <c r="S50" s="239">
        <v>6819827.0542734396</v>
      </c>
      <c r="T50" s="239">
        <v>0</v>
      </c>
      <c r="U50" s="239">
        <v>7336496.4768487504</v>
      </c>
      <c r="V50" s="239">
        <v>9954443.9924095608</v>
      </c>
      <c r="W50" s="239">
        <v>0</v>
      </c>
      <c r="X50" s="239">
        <v>2721866.09082474</v>
      </c>
      <c r="Y50" s="239">
        <v>4657520.7341488097</v>
      </c>
      <c r="Z50" s="239">
        <v>0</v>
      </c>
      <c r="AA50" s="239">
        <v>2748868.4489497798</v>
      </c>
      <c r="AB50" s="239"/>
      <c r="AC50" s="239"/>
      <c r="AD50" s="239"/>
      <c r="AE50" s="239"/>
      <c r="AF50" s="239"/>
      <c r="AG50" s="239"/>
    </row>
    <row r="51" spans="1:33" ht="27.95" customHeight="1">
      <c r="A51" s="247"/>
      <c r="B51" s="274"/>
      <c r="C51" s="271">
        <f>SUM(C45:C50)</f>
        <v>16900112.788321801</v>
      </c>
      <c r="D51" s="272">
        <f t="shared" ref="D51" si="17">SUM(D45:D50)</f>
        <v>16612153.709678199</v>
      </c>
      <c r="E51" s="272">
        <f t="shared" ref="E51" si="18">SUM(E45:E50)</f>
        <v>14726768.720098462</v>
      </c>
      <c r="F51" s="272">
        <f t="shared" ref="F51" si="19">SUM(F45:F50)</f>
        <v>25346407.926187444</v>
      </c>
      <c r="G51" s="272">
        <f t="shared" ref="G51" si="20">SUM(G45:G50)</f>
        <v>7876015.4730273047</v>
      </c>
      <c r="H51" s="272">
        <f t="shared" ref="H51" si="21">SUM(H45:H50)</f>
        <v>9137862.1844783854</v>
      </c>
      <c r="I51" s="272">
        <f t="shared" ref="I51" si="22">SUM(I45:I50)</f>
        <v>14923374.856471695</v>
      </c>
      <c r="J51" s="272">
        <f t="shared" ref="J51" si="23">SUM(J45:J50)</f>
        <v>11033440.002592016</v>
      </c>
      <c r="K51" s="273">
        <f t="shared" ref="K51" si="24">SUM(K45:K50)</f>
        <v>99060883.586157486</v>
      </c>
      <c r="L51" s="250"/>
      <c r="S51" s="238">
        <v>16900112.788321801</v>
      </c>
      <c r="T51" s="238">
        <v>16612153.709678199</v>
      </c>
      <c r="U51" s="238">
        <v>14726768.720098499</v>
      </c>
      <c r="V51" s="238">
        <v>25346407.9261874</v>
      </c>
      <c r="W51" s="238">
        <v>7876015.4730273001</v>
      </c>
      <c r="X51" s="238">
        <v>9137862.1844783891</v>
      </c>
      <c r="Y51" s="238">
        <v>14923374.856471701</v>
      </c>
      <c r="Z51" s="238">
        <v>11033440.002591999</v>
      </c>
      <c r="AA51" s="238">
        <v>99060883.586157501</v>
      </c>
    </row>
    <row r="52" spans="1:33" ht="27.95" customHeight="1">
      <c r="A52" s="275"/>
      <c r="B52" s="276"/>
      <c r="C52" s="277"/>
      <c r="D52" s="277"/>
      <c r="E52" s="277"/>
      <c r="F52" s="277"/>
      <c r="G52" s="277"/>
      <c r="H52" s="277"/>
      <c r="I52" s="277"/>
      <c r="J52" s="277"/>
      <c r="K52" s="277"/>
      <c r="L52" s="278"/>
    </row>
  </sheetData>
  <mergeCells count="20">
    <mergeCell ref="F30:H30"/>
    <mergeCell ref="I30:K30"/>
    <mergeCell ref="C29:K29"/>
    <mergeCell ref="C42:E42"/>
    <mergeCell ref="F42:H42"/>
    <mergeCell ref="I42:K42"/>
    <mergeCell ref="C41:K41"/>
    <mergeCell ref="F4:H4"/>
    <mergeCell ref="I4:K4"/>
    <mergeCell ref="C3:K3"/>
    <mergeCell ref="C16:E16"/>
    <mergeCell ref="F16:H16"/>
    <mergeCell ref="I16:K16"/>
    <mergeCell ref="C15:K15"/>
    <mergeCell ref="B41:B44"/>
    <mergeCell ref="B29:B32"/>
    <mergeCell ref="B15:B18"/>
    <mergeCell ref="B3:B6"/>
    <mergeCell ref="C4:E4"/>
    <mergeCell ref="C30:E30"/>
  </mergeCells>
  <pageMargins left="0.70866141732283472" right="0.70866141732283472" top="0.74803149606299213" bottom="0.74803149606299213" header="0.31496062992125984" footer="0.31496062992125984"/>
  <pageSetup scale="56" fitToHeight="2" orientation="landscape" r:id="rId1"/>
  <rowBreaks count="1" manualBreakCount="1">
    <brk id="26" max="1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topLeftCell="G4" workbookViewId="0">
      <selection activeCell="N32" sqref="N32"/>
    </sheetView>
  </sheetViews>
  <sheetFormatPr defaultRowHeight="15.75"/>
  <cols>
    <col min="1" max="1" width="30.140625" style="173" customWidth="1"/>
    <col min="2" max="2" width="14.42578125" style="175" customWidth="1"/>
    <col min="3" max="5" width="13.85546875" style="175" customWidth="1"/>
    <col min="6" max="6" width="14.42578125" style="175" customWidth="1"/>
    <col min="7" max="14" width="13.85546875" style="175" customWidth="1"/>
    <col min="15" max="15" width="14.42578125" style="176" customWidth="1"/>
  </cols>
  <sheetData>
    <row r="1" spans="1:15">
      <c r="A1" s="164" t="s">
        <v>1167</v>
      </c>
      <c r="B1" s="166" t="s">
        <v>1014</v>
      </c>
      <c r="C1" s="166" t="s">
        <v>1015</v>
      </c>
      <c r="D1" s="166" t="s">
        <v>1162</v>
      </c>
      <c r="E1" s="166" t="s">
        <v>1017</v>
      </c>
      <c r="F1" s="166" t="s">
        <v>1163</v>
      </c>
      <c r="G1" s="166" t="s">
        <v>1164</v>
      </c>
      <c r="H1" s="166" t="s">
        <v>1165</v>
      </c>
      <c r="I1" s="166" t="s">
        <v>1166</v>
      </c>
      <c r="J1" s="166" t="s">
        <v>1022</v>
      </c>
      <c r="K1" s="166" t="s">
        <v>1023</v>
      </c>
      <c r="L1" s="166" t="s">
        <v>1024</v>
      </c>
      <c r="M1" s="166" t="s">
        <v>1025</v>
      </c>
      <c r="N1" s="168" t="s">
        <v>1168</v>
      </c>
      <c r="O1" s="168" t="s">
        <v>1168</v>
      </c>
    </row>
    <row r="2" spans="1:15">
      <c r="A2" s="165" t="s">
        <v>1156</v>
      </c>
      <c r="B2" s="167"/>
      <c r="C2" s="167"/>
      <c r="D2" s="167"/>
      <c r="E2" s="167"/>
      <c r="F2" s="167"/>
      <c r="G2" s="167"/>
      <c r="H2" s="167"/>
      <c r="I2" s="167"/>
      <c r="J2" s="167"/>
      <c r="K2" s="167"/>
      <c r="L2" s="167"/>
      <c r="M2" s="167">
        <v>0</v>
      </c>
      <c r="N2" s="167">
        <f>SUM(B2:M2)</f>
        <v>0</v>
      </c>
      <c r="O2" s="169">
        <v>0</v>
      </c>
    </row>
    <row r="3" spans="1:15" s="184" customFormat="1">
      <c r="A3" s="182" t="s">
        <v>1157</v>
      </c>
      <c r="B3" s="183">
        <v>90668281.736851901</v>
      </c>
      <c r="C3" s="183">
        <v>419761.36435910303</v>
      </c>
      <c r="D3" s="183">
        <v>3606307.8469368801</v>
      </c>
      <c r="E3" s="183">
        <v>160402.180887375</v>
      </c>
      <c r="F3" s="183">
        <v>71705497.461159095</v>
      </c>
      <c r="G3" s="183">
        <v>356523.91636588098</v>
      </c>
      <c r="H3" s="183">
        <v>3640272.2432497102</v>
      </c>
      <c r="I3" s="183">
        <v>170064.44808402599</v>
      </c>
      <c r="J3" s="183">
        <v>54631042.726696</v>
      </c>
      <c r="K3" s="183">
        <v>277337.47925457102</v>
      </c>
      <c r="L3" s="183">
        <v>3467484.5103555601</v>
      </c>
      <c r="M3" s="183">
        <v>2500.0000000298</v>
      </c>
      <c r="N3" s="183">
        <f t="shared" ref="N3:N8" si="0">SUM(B3:M3)</f>
        <v>229105475.91420016</v>
      </c>
      <c r="O3" s="183">
        <v>229105475.91420001</v>
      </c>
    </row>
    <row r="4" spans="1:15">
      <c r="A4" s="165" t="s">
        <v>1158</v>
      </c>
      <c r="B4" s="167"/>
      <c r="C4" s="167"/>
      <c r="D4" s="167"/>
      <c r="E4" s="167"/>
      <c r="F4" s="167"/>
      <c r="G4" s="167"/>
      <c r="H4" s="167"/>
      <c r="I4" s="167"/>
      <c r="J4" s="167"/>
      <c r="K4" s="167"/>
      <c r="L4" s="167"/>
      <c r="M4" s="167">
        <v>0</v>
      </c>
      <c r="N4" s="167">
        <f t="shared" si="0"/>
        <v>0</v>
      </c>
      <c r="O4" s="169">
        <v>0</v>
      </c>
    </row>
    <row r="5" spans="1:15">
      <c r="A5" s="165" t="s">
        <v>1159</v>
      </c>
      <c r="B5" s="167"/>
      <c r="C5" s="167"/>
      <c r="D5" s="167"/>
      <c r="E5" s="167"/>
      <c r="F5" s="167"/>
      <c r="G5" s="167"/>
      <c r="H5" s="167"/>
      <c r="I5" s="167"/>
      <c r="J5" s="167"/>
      <c r="K5" s="167"/>
      <c r="L5" s="167"/>
      <c r="M5" s="167">
        <v>400000</v>
      </c>
      <c r="N5" s="167">
        <f t="shared" si="0"/>
        <v>400000</v>
      </c>
      <c r="O5" s="169">
        <v>400000</v>
      </c>
    </row>
    <row r="6" spans="1:15" s="184" customFormat="1">
      <c r="A6" s="182" t="s">
        <v>1160</v>
      </c>
      <c r="B6" s="183">
        <v>78917318.087987706</v>
      </c>
      <c r="C6" s="183">
        <v>922965.06329113897</v>
      </c>
      <c r="D6" s="183">
        <v>0</v>
      </c>
      <c r="E6" s="183">
        <v>0</v>
      </c>
      <c r="F6" s="183">
        <v>53140641.147070304</v>
      </c>
      <c r="G6" s="183">
        <v>0</v>
      </c>
      <c r="H6" s="183">
        <v>3750000</v>
      </c>
      <c r="I6" s="183">
        <v>6245931.6455696197</v>
      </c>
      <c r="J6" s="183">
        <v>41680972.410511702</v>
      </c>
      <c r="K6" s="183">
        <v>0</v>
      </c>
      <c r="L6" s="183">
        <v>863171.64556961996</v>
      </c>
      <c r="M6" s="183">
        <v>0</v>
      </c>
      <c r="N6" s="183">
        <f t="shared" si="0"/>
        <v>185521000.00000009</v>
      </c>
      <c r="O6" s="183">
        <v>185521000</v>
      </c>
    </row>
    <row r="7" spans="1:15" s="184" customFormat="1">
      <c r="A7" s="182" t="s">
        <v>1161</v>
      </c>
      <c r="B7" s="183">
        <v>3233916.7899673101</v>
      </c>
      <c r="C7" s="183">
        <v>2792415.9896738799</v>
      </c>
      <c r="D7" s="183">
        <v>2750168.2622883501</v>
      </c>
      <c r="E7" s="183">
        <v>11991031.2800433</v>
      </c>
      <c r="F7" s="183">
        <v>2652931.7436322202</v>
      </c>
      <c r="G7" s="183">
        <v>2307475.6879704199</v>
      </c>
      <c r="H7" s="183">
        <v>7336496.4768487504</v>
      </c>
      <c r="I7" s="183">
        <v>2721866.09082474</v>
      </c>
      <c r="J7" s="183">
        <v>2748868.4489497798</v>
      </c>
      <c r="K7" s="183">
        <v>2562527.7186524398</v>
      </c>
      <c r="L7" s="183">
        <v>2182576.9243225502</v>
      </c>
      <c r="M7" s="183">
        <v>2117740.0877888501</v>
      </c>
      <c r="N7" s="183">
        <f t="shared" si="0"/>
        <v>45398015.500962593</v>
      </c>
      <c r="O7" s="183">
        <v>45398015.5009626</v>
      </c>
    </row>
    <row r="8" spans="1:15">
      <c r="A8" s="171"/>
      <c r="B8" s="170">
        <f>SUM(B2:B7)</f>
        <v>172819516.61480689</v>
      </c>
      <c r="C8" s="170">
        <f t="shared" ref="C8:O8" si="1">SUM(C2:C7)</f>
        <v>4135142.417324122</v>
      </c>
      <c r="D8" s="170">
        <f t="shared" si="1"/>
        <v>6356476.1092252303</v>
      </c>
      <c r="E8" s="170">
        <f t="shared" si="1"/>
        <v>12151433.460930675</v>
      </c>
      <c r="F8" s="170">
        <f t="shared" si="1"/>
        <v>127499070.35186163</v>
      </c>
      <c r="G8" s="170">
        <f t="shared" si="1"/>
        <v>2663999.6043363009</v>
      </c>
      <c r="H8" s="170">
        <f t="shared" si="1"/>
        <v>14726768.720098462</v>
      </c>
      <c r="I8" s="170">
        <f t="shared" si="1"/>
        <v>9137862.1844783854</v>
      </c>
      <c r="J8" s="170">
        <f t="shared" si="1"/>
        <v>99060883.586157486</v>
      </c>
      <c r="K8" s="170">
        <f t="shared" si="1"/>
        <v>2839865.197907011</v>
      </c>
      <c r="L8" s="170">
        <f t="shared" si="1"/>
        <v>6513233.08024773</v>
      </c>
      <c r="M8" s="170">
        <f t="shared" si="1"/>
        <v>2520240.0877888799</v>
      </c>
      <c r="N8" s="170">
        <f t="shared" si="0"/>
        <v>460424491.41516286</v>
      </c>
      <c r="O8" s="172">
        <f t="shared" si="1"/>
        <v>460424491.41516262</v>
      </c>
    </row>
    <row r="9" spans="1:15">
      <c r="A9" s="165"/>
    </row>
    <row r="10" spans="1:15">
      <c r="A10" s="164" t="s">
        <v>1169</v>
      </c>
      <c r="B10" s="166" t="s">
        <v>1014</v>
      </c>
      <c r="C10" s="166" t="s">
        <v>1015</v>
      </c>
      <c r="D10" s="166" t="s">
        <v>1162</v>
      </c>
      <c r="E10" s="166" t="s">
        <v>1017</v>
      </c>
      <c r="F10" s="166" t="s">
        <v>1163</v>
      </c>
      <c r="G10" s="166" t="s">
        <v>1164</v>
      </c>
      <c r="H10" s="166" t="s">
        <v>1165</v>
      </c>
      <c r="I10" s="166" t="s">
        <v>1166</v>
      </c>
      <c r="J10" s="166" t="s">
        <v>1022</v>
      </c>
      <c r="K10" s="166" t="s">
        <v>1023</v>
      </c>
      <c r="L10" s="166" t="s">
        <v>1024</v>
      </c>
      <c r="M10" s="166" t="s">
        <v>1025</v>
      </c>
      <c r="N10" s="168" t="s">
        <v>1168</v>
      </c>
      <c r="O10" s="168" t="s">
        <v>1168</v>
      </c>
    </row>
    <row r="11" spans="1:15">
      <c r="A11" s="165" t="s">
        <v>1156</v>
      </c>
      <c r="B11" s="167">
        <v>2619617.0833333302</v>
      </c>
      <c r="C11" s="167">
        <v>2619617.0833333302</v>
      </c>
      <c r="D11" s="167">
        <v>2619617.0833333302</v>
      </c>
      <c r="E11" s="167">
        <v>2619617.0833333302</v>
      </c>
      <c r="F11" s="167">
        <v>2619617.0833333302</v>
      </c>
      <c r="G11" s="167">
        <v>2619617.0833333302</v>
      </c>
      <c r="H11" s="167">
        <v>2619617.0833333302</v>
      </c>
      <c r="I11" s="167">
        <v>2619617.0833333302</v>
      </c>
      <c r="J11" s="167">
        <v>2619617.0833333302</v>
      </c>
      <c r="K11" s="167">
        <v>2619617.0833333302</v>
      </c>
      <c r="L11" s="167">
        <v>2619617.0833333302</v>
      </c>
      <c r="M11" s="166">
        <v>4089617.45336921</v>
      </c>
      <c r="N11" s="167">
        <f t="shared" ref="N11:N16" si="2">SUM(B11:M11)</f>
        <v>32905405.370035838</v>
      </c>
      <c r="O11" s="168">
        <v>32905405.370035902</v>
      </c>
    </row>
    <row r="12" spans="1:15">
      <c r="A12" s="165" t="s">
        <v>1157</v>
      </c>
      <c r="B12" s="167">
        <v>4349084.75</v>
      </c>
      <c r="C12" s="167">
        <v>4349084.75</v>
      </c>
      <c r="D12" s="167">
        <v>4349084.75</v>
      </c>
      <c r="E12" s="167">
        <v>4349084.75</v>
      </c>
      <c r="F12" s="167">
        <v>4349084.75</v>
      </c>
      <c r="G12" s="167">
        <v>4349084.75</v>
      </c>
      <c r="H12" s="167">
        <v>4349084.75</v>
      </c>
      <c r="I12" s="167">
        <v>4349084.75</v>
      </c>
      <c r="J12" s="167">
        <v>4349084.75</v>
      </c>
      <c r="K12" s="167">
        <v>4349084.75</v>
      </c>
      <c r="L12" s="167">
        <v>4349084.75</v>
      </c>
      <c r="M12" s="166">
        <v>4349085.0442099404</v>
      </c>
      <c r="N12" s="167">
        <f t="shared" si="2"/>
        <v>52189017.294209942</v>
      </c>
      <c r="O12" s="168">
        <v>52189017.294209898</v>
      </c>
    </row>
    <row r="13" spans="1:15">
      <c r="A13" s="165" t="s">
        <v>1158</v>
      </c>
      <c r="B13" s="167">
        <v>2647790.4166666698</v>
      </c>
      <c r="C13" s="167">
        <v>2647790.4166666698</v>
      </c>
      <c r="D13" s="167">
        <v>2647790.4166666698</v>
      </c>
      <c r="E13" s="167">
        <v>2647790.4166666698</v>
      </c>
      <c r="F13" s="167">
        <v>2647790.4166666698</v>
      </c>
      <c r="G13" s="167">
        <v>2647790.4166666698</v>
      </c>
      <c r="H13" s="167">
        <v>2647790.4166666698</v>
      </c>
      <c r="I13" s="167">
        <v>2647790.4166666698</v>
      </c>
      <c r="J13" s="167">
        <v>2647790.4166666698</v>
      </c>
      <c r="K13" s="167">
        <v>2647790.4166666698</v>
      </c>
      <c r="L13" s="167">
        <v>2647790.4166666698</v>
      </c>
      <c r="M13" s="166">
        <v>2347790.86566523</v>
      </c>
      <c r="N13" s="167">
        <f t="shared" si="2"/>
        <v>31473485.448998604</v>
      </c>
      <c r="O13" s="168">
        <v>31473485.4489986</v>
      </c>
    </row>
    <row r="14" spans="1:15">
      <c r="A14" s="165" t="s">
        <v>1159</v>
      </c>
      <c r="B14" s="167">
        <v>2086365.75</v>
      </c>
      <c r="C14" s="167">
        <v>2086365.75</v>
      </c>
      <c r="D14" s="167">
        <v>2086365.75</v>
      </c>
      <c r="E14" s="167">
        <v>2086365.75</v>
      </c>
      <c r="F14" s="167">
        <v>2086365.75</v>
      </c>
      <c r="G14" s="167">
        <v>2086365.75</v>
      </c>
      <c r="H14" s="167">
        <v>2086365.75</v>
      </c>
      <c r="I14" s="167">
        <v>2086365.75</v>
      </c>
      <c r="J14" s="167">
        <v>2086365.75</v>
      </c>
      <c r="K14" s="167">
        <v>2086365.75</v>
      </c>
      <c r="L14" s="167">
        <v>2086365.75</v>
      </c>
      <c r="M14" s="166">
        <v>2586365.47818289</v>
      </c>
      <c r="N14" s="167">
        <f t="shared" si="2"/>
        <v>25536388.72818289</v>
      </c>
      <c r="O14" s="168">
        <v>25536388.728182901</v>
      </c>
    </row>
    <row r="15" spans="1:15">
      <c r="A15" s="165" t="s">
        <v>1160</v>
      </c>
      <c r="B15" s="167">
        <v>946282.75</v>
      </c>
      <c r="C15" s="167">
        <v>946282.75</v>
      </c>
      <c r="D15" s="167">
        <v>946282.75</v>
      </c>
      <c r="E15" s="167">
        <v>946282.75</v>
      </c>
      <c r="F15" s="167">
        <v>946282.75</v>
      </c>
      <c r="G15" s="167">
        <v>946282.75</v>
      </c>
      <c r="H15" s="167">
        <v>946282.75</v>
      </c>
      <c r="I15" s="167">
        <v>946282.75</v>
      </c>
      <c r="J15" s="167">
        <v>946282.75</v>
      </c>
      <c r="K15" s="167">
        <v>946282.75</v>
      </c>
      <c r="L15" s="167">
        <v>946282.75</v>
      </c>
      <c r="M15" s="166">
        <v>846282.93945277506</v>
      </c>
      <c r="N15" s="167">
        <f t="shared" si="2"/>
        <v>11255393.189452775</v>
      </c>
      <c r="O15" s="168">
        <v>11255393.189452801</v>
      </c>
    </row>
    <row r="16" spans="1:15">
      <c r="A16" s="165" t="s">
        <v>1161</v>
      </c>
      <c r="B16" s="167">
        <v>6423643.5</v>
      </c>
      <c r="C16" s="167">
        <v>6423643.5</v>
      </c>
      <c r="D16" s="167">
        <v>6423643.5</v>
      </c>
      <c r="E16" s="167">
        <v>6423643.5</v>
      </c>
      <c r="F16" s="167">
        <v>6423643.5</v>
      </c>
      <c r="G16" s="167">
        <v>6423643.5</v>
      </c>
      <c r="H16" s="167">
        <v>6423643.5</v>
      </c>
      <c r="I16" s="167">
        <v>6423643.5</v>
      </c>
      <c r="J16" s="167">
        <v>6423643.5</v>
      </c>
      <c r="K16" s="167">
        <v>6423643.5</v>
      </c>
      <c r="L16" s="167">
        <v>6423643.5</v>
      </c>
      <c r="M16" s="166">
        <v>6103643.5300825201</v>
      </c>
      <c r="N16" s="167">
        <f t="shared" si="2"/>
        <v>76763722.030082524</v>
      </c>
      <c r="O16" s="168">
        <v>76763722.030082494</v>
      </c>
    </row>
    <row r="17" spans="1:15">
      <c r="A17" s="174"/>
      <c r="B17" s="177">
        <f>SUM(B11:B16)</f>
        <v>19072784.25</v>
      </c>
      <c r="C17" s="177">
        <f t="shared" ref="C17:O17" si="3">SUM(C11:C16)</f>
        <v>19072784.25</v>
      </c>
      <c r="D17" s="177">
        <f t="shared" si="3"/>
        <v>19072784.25</v>
      </c>
      <c r="E17" s="177">
        <f t="shared" si="3"/>
        <v>19072784.25</v>
      </c>
      <c r="F17" s="177">
        <f t="shared" si="3"/>
        <v>19072784.25</v>
      </c>
      <c r="G17" s="177">
        <f t="shared" si="3"/>
        <v>19072784.25</v>
      </c>
      <c r="H17" s="177">
        <f t="shared" si="3"/>
        <v>19072784.25</v>
      </c>
      <c r="I17" s="177">
        <f t="shared" si="3"/>
        <v>19072784.25</v>
      </c>
      <c r="J17" s="177">
        <f t="shared" si="3"/>
        <v>19072784.25</v>
      </c>
      <c r="K17" s="177">
        <f t="shared" si="3"/>
        <v>19072784.25</v>
      </c>
      <c r="L17" s="177">
        <f t="shared" si="3"/>
        <v>19072784.25</v>
      </c>
      <c r="M17" s="177">
        <f t="shared" si="3"/>
        <v>20322785.310962565</v>
      </c>
      <c r="N17" s="170">
        <f>SUM(B17:M17)</f>
        <v>230123412.06096256</v>
      </c>
      <c r="O17" s="178">
        <f t="shared" si="3"/>
        <v>230123412.06096259</v>
      </c>
    </row>
    <row r="20" spans="1:15">
      <c r="A20" s="164" t="s">
        <v>1170</v>
      </c>
      <c r="B20" s="166" t="s">
        <v>1014</v>
      </c>
      <c r="C20" s="166" t="s">
        <v>1015</v>
      </c>
      <c r="D20" s="166" t="s">
        <v>1162</v>
      </c>
      <c r="E20" s="166" t="s">
        <v>1017</v>
      </c>
      <c r="F20" s="166" t="s">
        <v>1163</v>
      </c>
      <c r="G20" s="166" t="s">
        <v>1164</v>
      </c>
      <c r="H20" s="166" t="s">
        <v>1165</v>
      </c>
      <c r="I20" s="166" t="s">
        <v>1166</v>
      </c>
      <c r="J20" s="166" t="s">
        <v>1022</v>
      </c>
      <c r="K20" s="166" t="s">
        <v>1023</v>
      </c>
      <c r="L20" s="166" t="s">
        <v>1024</v>
      </c>
      <c r="M20" s="166" t="s">
        <v>1025</v>
      </c>
      <c r="N20" s="168" t="s">
        <v>1168</v>
      </c>
      <c r="O20" s="168" t="s">
        <v>1168</v>
      </c>
    </row>
    <row r="21" spans="1:15">
      <c r="A21" s="165" t="s">
        <v>1156</v>
      </c>
      <c r="B21" s="167"/>
      <c r="C21" s="167"/>
      <c r="D21" s="167"/>
      <c r="E21" s="167"/>
      <c r="F21" s="167"/>
      <c r="G21" s="167"/>
      <c r="H21" s="167"/>
      <c r="I21" s="167"/>
      <c r="J21" s="167"/>
      <c r="K21" s="167"/>
      <c r="L21" s="167"/>
      <c r="M21" s="166">
        <v>0</v>
      </c>
      <c r="N21" s="167">
        <f t="shared" ref="N21:N27" si="4">SUM(B21:M21)</f>
        <v>0</v>
      </c>
      <c r="O21" s="168">
        <v>0</v>
      </c>
    </row>
    <row r="22" spans="1:15">
      <c r="A22" s="165" t="s">
        <v>1157</v>
      </c>
      <c r="B22" s="167"/>
      <c r="C22" s="167"/>
      <c r="D22" s="167"/>
      <c r="E22" s="167"/>
      <c r="F22" s="167"/>
      <c r="G22" s="167"/>
      <c r="H22" s="167"/>
      <c r="I22" s="167"/>
      <c r="J22" s="167"/>
      <c r="K22" s="167"/>
      <c r="L22" s="167"/>
      <c r="M22" s="166">
        <v>0</v>
      </c>
      <c r="N22" s="167">
        <f t="shared" si="4"/>
        <v>0</v>
      </c>
      <c r="O22" s="168">
        <v>0</v>
      </c>
    </row>
    <row r="23" spans="1:15" s="184" customFormat="1">
      <c r="A23" s="182" t="s">
        <v>1158</v>
      </c>
      <c r="B23" s="183">
        <v>91666.666666666701</v>
      </c>
      <c r="C23" s="183">
        <v>91666.666666666701</v>
      </c>
      <c r="D23" s="183">
        <v>91666.666666666701</v>
      </c>
      <c r="E23" s="183">
        <v>91666.666666666701</v>
      </c>
      <c r="F23" s="183">
        <v>91666.666666666701</v>
      </c>
      <c r="G23" s="183">
        <v>91666.666666666701</v>
      </c>
      <c r="H23" s="183">
        <v>91666.666666666701</v>
      </c>
      <c r="I23" s="183">
        <v>91666.666666666701</v>
      </c>
      <c r="J23" s="183">
        <v>91666.666666666701</v>
      </c>
      <c r="K23" s="183">
        <v>91666.666666666701</v>
      </c>
      <c r="L23" s="183">
        <v>91666.666666666701</v>
      </c>
      <c r="M23" s="185">
        <v>91666.666666666904</v>
      </c>
      <c r="N23" s="183">
        <f t="shared" si="4"/>
        <v>1100000.0000000009</v>
      </c>
      <c r="O23" s="185">
        <v>1100000</v>
      </c>
    </row>
    <row r="24" spans="1:15">
      <c r="A24" s="165" t="s">
        <v>1159</v>
      </c>
      <c r="B24" s="167"/>
      <c r="C24" s="167"/>
      <c r="D24" s="167"/>
      <c r="E24" s="167"/>
      <c r="F24" s="167"/>
      <c r="G24" s="167"/>
      <c r="H24" s="167"/>
      <c r="I24" s="167"/>
      <c r="J24" s="167"/>
      <c r="K24" s="167"/>
      <c r="L24" s="167"/>
      <c r="M24" s="166">
        <v>0</v>
      </c>
      <c r="N24" s="167">
        <f t="shared" si="4"/>
        <v>0</v>
      </c>
      <c r="O24" s="168">
        <v>0</v>
      </c>
    </row>
    <row r="25" spans="1:15" s="184" customFormat="1">
      <c r="A25" s="182" t="s">
        <v>1160</v>
      </c>
      <c r="B25" s="183">
        <v>17356212.75</v>
      </c>
      <c r="C25" s="183">
        <v>17356212.75</v>
      </c>
      <c r="D25" s="183">
        <v>17356212.75</v>
      </c>
      <c r="E25" s="183">
        <v>17356212.75</v>
      </c>
      <c r="F25" s="183">
        <v>17356212.75</v>
      </c>
      <c r="G25" s="183">
        <v>17356212.75</v>
      </c>
      <c r="H25" s="183">
        <v>17356212.75</v>
      </c>
      <c r="I25" s="183">
        <v>17356212.75</v>
      </c>
      <c r="J25" s="183">
        <v>17356212.75</v>
      </c>
      <c r="K25" s="183">
        <v>17356212.75</v>
      </c>
      <c r="L25" s="183">
        <v>17356212.75</v>
      </c>
      <c r="M25" s="185">
        <v>17356213.190000001</v>
      </c>
      <c r="N25" s="183">
        <f t="shared" si="4"/>
        <v>208274553.44</v>
      </c>
      <c r="O25" s="185">
        <v>208274553.44</v>
      </c>
    </row>
    <row r="26" spans="1:15">
      <c r="A26" s="165" t="s">
        <v>1161</v>
      </c>
      <c r="B26" s="167"/>
      <c r="C26" s="167"/>
      <c r="D26" s="167"/>
      <c r="E26" s="167"/>
      <c r="F26" s="167"/>
      <c r="G26" s="167"/>
      <c r="H26" s="167"/>
      <c r="I26" s="167"/>
      <c r="J26" s="167"/>
      <c r="K26" s="167"/>
      <c r="L26" s="167"/>
      <c r="M26" s="166">
        <v>0</v>
      </c>
      <c r="N26" s="167">
        <f t="shared" si="4"/>
        <v>0</v>
      </c>
      <c r="O26" s="168">
        <v>0</v>
      </c>
    </row>
    <row r="27" spans="1:15">
      <c r="A27" s="174"/>
      <c r="B27" s="177">
        <f>SUM(B21:B26)</f>
        <v>17447879.416666668</v>
      </c>
      <c r="C27" s="177">
        <f t="shared" ref="C27:M27" si="5">SUM(C21:C26)</f>
        <v>17447879.416666668</v>
      </c>
      <c r="D27" s="177">
        <f t="shared" si="5"/>
        <v>17447879.416666668</v>
      </c>
      <c r="E27" s="177">
        <f t="shared" si="5"/>
        <v>17447879.416666668</v>
      </c>
      <c r="F27" s="177">
        <f t="shared" si="5"/>
        <v>17447879.416666668</v>
      </c>
      <c r="G27" s="177">
        <f t="shared" si="5"/>
        <v>17447879.416666668</v>
      </c>
      <c r="H27" s="177">
        <f t="shared" si="5"/>
        <v>17447879.416666668</v>
      </c>
      <c r="I27" s="177">
        <f t="shared" si="5"/>
        <v>17447879.416666668</v>
      </c>
      <c r="J27" s="177">
        <f t="shared" si="5"/>
        <v>17447879.416666668</v>
      </c>
      <c r="K27" s="177">
        <f t="shared" si="5"/>
        <v>17447879.416666668</v>
      </c>
      <c r="L27" s="177">
        <f t="shared" si="5"/>
        <v>17447879.416666668</v>
      </c>
      <c r="M27" s="177">
        <f t="shared" si="5"/>
        <v>17447879.856666669</v>
      </c>
      <c r="N27" s="170">
        <f t="shared" si="4"/>
        <v>209374553.44</v>
      </c>
      <c r="O27" s="178">
        <f t="shared" ref="O27" si="6">SUM(O21:O26)</f>
        <v>209374553.44</v>
      </c>
    </row>
    <row r="29" spans="1:15">
      <c r="O29" s="176">
        <f>O8-O17-O27</f>
        <v>20926525.914200038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topLeftCell="A52" zoomScale="85" workbookViewId="0">
      <selection activeCell="A62" sqref="A62:A67"/>
    </sheetView>
  </sheetViews>
  <sheetFormatPr defaultRowHeight="15.75"/>
  <cols>
    <col min="1" max="1" width="38.5703125" style="173" customWidth="1"/>
    <col min="2" max="2" width="15" customWidth="1"/>
    <col min="3" max="6" width="14" customWidth="1"/>
    <col min="7" max="7" width="15" customWidth="1"/>
    <col min="8" max="8" width="14" customWidth="1"/>
    <col min="9" max="10" width="15" customWidth="1"/>
    <col min="11" max="13" width="14" customWidth="1"/>
    <col min="14" max="14" width="13.140625" customWidth="1"/>
    <col min="15" max="15" width="16" customWidth="1"/>
    <col min="16" max="16" width="13.28515625" customWidth="1"/>
  </cols>
  <sheetData>
    <row r="1" spans="1:15">
      <c r="A1" s="164" t="s">
        <v>1167</v>
      </c>
      <c r="B1" s="166" t="s">
        <v>1014</v>
      </c>
      <c r="C1" s="166" t="s">
        <v>1015</v>
      </c>
      <c r="D1" s="166" t="s">
        <v>1162</v>
      </c>
      <c r="E1" s="166" t="s">
        <v>1017</v>
      </c>
      <c r="F1" s="166" t="s">
        <v>1163</v>
      </c>
      <c r="G1" s="166" t="s">
        <v>1164</v>
      </c>
      <c r="H1" s="166" t="s">
        <v>1165</v>
      </c>
      <c r="I1" s="166" t="s">
        <v>1166</v>
      </c>
      <c r="J1" s="166" t="s">
        <v>1022</v>
      </c>
      <c r="K1" s="166" t="s">
        <v>1023</v>
      </c>
      <c r="L1" s="166" t="s">
        <v>1024</v>
      </c>
      <c r="M1" s="166" t="s">
        <v>1025</v>
      </c>
      <c r="N1" s="168" t="s">
        <v>1168</v>
      </c>
      <c r="O1" s="168" t="s">
        <v>1168</v>
      </c>
    </row>
    <row r="2" spans="1:15">
      <c r="A2" s="165" t="s">
        <v>1156</v>
      </c>
      <c r="B2" s="167"/>
      <c r="C2" s="167"/>
      <c r="D2" s="167"/>
      <c r="E2" s="167"/>
      <c r="F2" s="167"/>
      <c r="G2" s="209">
        <v>0</v>
      </c>
      <c r="H2" s="167">
        <v>0</v>
      </c>
      <c r="I2" s="195">
        <v>0</v>
      </c>
      <c r="J2" s="191">
        <v>0</v>
      </c>
      <c r="K2" s="192">
        <v>0</v>
      </c>
      <c r="L2" s="188">
        <v>0</v>
      </c>
      <c r="M2" s="196">
        <v>0</v>
      </c>
      <c r="N2" s="167">
        <f>SUM(B2:M2)</f>
        <v>0</v>
      </c>
      <c r="O2" s="169">
        <v>0</v>
      </c>
    </row>
    <row r="3" spans="1:15">
      <c r="A3" s="182" t="s">
        <v>1157</v>
      </c>
      <c r="B3" s="205">
        <v>79093623.719999999</v>
      </c>
      <c r="C3" s="205">
        <v>2008765.05</v>
      </c>
      <c r="D3" s="205">
        <v>2790514.04</v>
      </c>
      <c r="E3" s="205">
        <v>2791445.3</v>
      </c>
      <c r="F3" s="205">
        <v>2909531.81</v>
      </c>
      <c r="G3" s="209">
        <v>51311000</v>
      </c>
      <c r="H3" s="183">
        <v>10409.75</v>
      </c>
      <c r="I3" s="195">
        <v>10058742.310000001</v>
      </c>
      <c r="J3" s="191">
        <v>45347477.560000002</v>
      </c>
      <c r="K3" s="192">
        <v>395161.5</v>
      </c>
      <c r="L3" s="188">
        <v>506773.31</v>
      </c>
      <c r="M3" s="196">
        <v>596150.52</v>
      </c>
      <c r="N3" s="183">
        <f t="shared" ref="N3:N8" si="0">SUM(B3:M3)</f>
        <v>197819594.87000003</v>
      </c>
      <c r="O3" s="183">
        <v>229105475.91420001</v>
      </c>
    </row>
    <row r="4" spans="1:15">
      <c r="A4" s="165" t="s">
        <v>1158</v>
      </c>
      <c r="B4" s="167"/>
      <c r="C4" s="167"/>
      <c r="D4" s="167"/>
      <c r="E4" s="167"/>
      <c r="F4" s="167"/>
      <c r="G4" s="209">
        <v>0</v>
      </c>
      <c r="H4" s="167">
        <v>0</v>
      </c>
      <c r="I4" s="195">
        <v>117850</v>
      </c>
      <c r="J4" s="191">
        <v>0</v>
      </c>
      <c r="K4" s="192">
        <v>0</v>
      </c>
      <c r="L4" s="188">
        <v>16114.65</v>
      </c>
      <c r="M4" s="196">
        <v>0</v>
      </c>
      <c r="N4" s="167">
        <f t="shared" si="0"/>
        <v>133964.65</v>
      </c>
      <c r="O4" s="169">
        <v>0</v>
      </c>
    </row>
    <row r="5" spans="1:15">
      <c r="A5" s="165" t="s">
        <v>1159</v>
      </c>
      <c r="B5" s="167"/>
      <c r="C5" s="167"/>
      <c r="D5" s="167"/>
      <c r="E5" s="167"/>
      <c r="F5" s="167"/>
      <c r="G5" s="209">
        <v>0</v>
      </c>
      <c r="H5" s="167">
        <v>0</v>
      </c>
      <c r="I5" s="195">
        <v>0</v>
      </c>
      <c r="J5" s="191">
        <v>0</v>
      </c>
      <c r="K5" s="192">
        <v>0</v>
      </c>
      <c r="L5" s="188">
        <v>0</v>
      </c>
      <c r="M5" s="196">
        <v>0</v>
      </c>
      <c r="N5" s="167">
        <f t="shared" si="0"/>
        <v>0</v>
      </c>
      <c r="O5" s="169">
        <v>400000</v>
      </c>
    </row>
    <row r="6" spans="1:15">
      <c r="A6" s="182" t="s">
        <v>1160</v>
      </c>
      <c r="B6" s="204">
        <v>63592000</v>
      </c>
      <c r="C6" s="183"/>
      <c r="D6" s="183"/>
      <c r="E6" s="183"/>
      <c r="F6" s="183"/>
      <c r="G6" s="209">
        <v>43295000</v>
      </c>
      <c r="H6" s="183">
        <v>-65609.119999999995</v>
      </c>
      <c r="I6" s="195">
        <v>25320000</v>
      </c>
      <c r="J6" s="191">
        <v>35768975</v>
      </c>
      <c r="K6" s="192">
        <v>0</v>
      </c>
      <c r="L6" s="188">
        <v>5299408</v>
      </c>
      <c r="M6" s="196">
        <v>0</v>
      </c>
      <c r="N6" s="183">
        <f t="shared" si="0"/>
        <v>173209773.88</v>
      </c>
      <c r="O6" s="183">
        <v>185521000</v>
      </c>
    </row>
    <row r="7" spans="1:15">
      <c r="A7" s="182" t="s">
        <v>1161</v>
      </c>
      <c r="B7" s="203">
        <v>2885314.31</v>
      </c>
      <c r="C7" s="202">
        <v>2171497.38</v>
      </c>
      <c r="D7" s="202">
        <v>2754476.76</v>
      </c>
      <c r="E7" s="202">
        <v>2754476.76</v>
      </c>
      <c r="F7" s="202">
        <v>2897275.68</v>
      </c>
      <c r="G7" s="209">
        <v>2897275.68</v>
      </c>
      <c r="H7" s="183">
        <v>2316756.12</v>
      </c>
      <c r="I7" s="195">
        <v>3114693.7</v>
      </c>
      <c r="J7" s="191">
        <v>5405979.1399999997</v>
      </c>
      <c r="K7" s="192">
        <v>3174606.92</v>
      </c>
      <c r="L7" s="188">
        <v>3176943.96</v>
      </c>
      <c r="M7" s="196">
        <v>3777537.26</v>
      </c>
      <c r="N7" s="183">
        <f t="shared" si="0"/>
        <v>37326833.669999994</v>
      </c>
      <c r="O7" s="183">
        <v>45398015.5009626</v>
      </c>
    </row>
    <row r="8" spans="1:15">
      <c r="A8" s="171"/>
      <c r="B8" s="170">
        <f>SUM(B2:B7)</f>
        <v>145570938.03</v>
      </c>
      <c r="C8" s="170">
        <f t="shared" ref="C8:O8" si="1">SUM(C2:C7)</f>
        <v>4180262.4299999997</v>
      </c>
      <c r="D8" s="170">
        <f t="shared" si="1"/>
        <v>5544990.7999999998</v>
      </c>
      <c r="E8" s="170">
        <f t="shared" si="1"/>
        <v>5545922.0599999996</v>
      </c>
      <c r="F8" s="170">
        <f t="shared" si="1"/>
        <v>5806807.4900000002</v>
      </c>
      <c r="G8" s="170">
        <f t="shared" si="1"/>
        <v>97503275.680000007</v>
      </c>
      <c r="H8" s="170">
        <f t="shared" si="1"/>
        <v>2261556.75</v>
      </c>
      <c r="I8" s="170">
        <f t="shared" si="1"/>
        <v>38611286.010000005</v>
      </c>
      <c r="J8" s="170">
        <f t="shared" si="1"/>
        <v>86522431.700000003</v>
      </c>
      <c r="K8" s="170">
        <f t="shared" si="1"/>
        <v>3569768.42</v>
      </c>
      <c r="L8" s="170">
        <f t="shared" si="1"/>
        <v>8999239.9199999999</v>
      </c>
      <c r="M8" s="170">
        <f t="shared" si="1"/>
        <v>4373687.7799999993</v>
      </c>
      <c r="N8" s="170">
        <f t="shared" si="0"/>
        <v>408490167.07000005</v>
      </c>
      <c r="O8" s="172">
        <f t="shared" si="1"/>
        <v>460424491.41516262</v>
      </c>
    </row>
    <row r="9" spans="1:15">
      <c r="A9" s="165"/>
      <c r="B9" s="175"/>
      <c r="C9" s="175"/>
      <c r="D9" s="175"/>
      <c r="E9" s="175"/>
      <c r="F9" s="175"/>
      <c r="G9" s="175"/>
      <c r="H9" s="175"/>
      <c r="I9" s="175"/>
      <c r="J9" s="175"/>
      <c r="K9" s="175"/>
      <c r="L9" s="175"/>
      <c r="M9" s="175"/>
      <c r="N9" s="175"/>
      <c r="O9" s="176"/>
    </row>
    <row r="10" spans="1:15">
      <c r="A10" s="164" t="s">
        <v>1169</v>
      </c>
      <c r="B10" s="166" t="s">
        <v>1014</v>
      </c>
      <c r="C10" s="166" t="s">
        <v>1015</v>
      </c>
      <c r="D10" s="166" t="s">
        <v>1162</v>
      </c>
      <c r="E10" s="166" t="s">
        <v>1017</v>
      </c>
      <c r="F10" s="166" t="s">
        <v>1163</v>
      </c>
      <c r="G10" s="166" t="s">
        <v>1164</v>
      </c>
      <c r="H10" s="166" t="s">
        <v>1165</v>
      </c>
      <c r="I10" s="166" t="s">
        <v>1166</v>
      </c>
      <c r="J10" s="166" t="s">
        <v>1022</v>
      </c>
      <c r="K10" s="166" t="s">
        <v>1023</v>
      </c>
      <c r="L10" s="166" t="s">
        <v>1024</v>
      </c>
      <c r="M10" s="166" t="s">
        <v>1025</v>
      </c>
      <c r="N10" s="168" t="s">
        <v>1168</v>
      </c>
      <c r="O10" s="168" t="s">
        <v>1168</v>
      </c>
    </row>
    <row r="11" spans="1:15">
      <c r="A11" s="165" t="s">
        <v>1156</v>
      </c>
      <c r="B11" s="200">
        <v>2932247.68</v>
      </c>
      <c r="C11" s="200">
        <v>1739709.42</v>
      </c>
      <c r="D11" s="200">
        <v>4636488.0199999996</v>
      </c>
      <c r="E11" s="200">
        <v>3441388.79</v>
      </c>
      <c r="F11" s="167">
        <v>3187458.4775</v>
      </c>
      <c r="G11" s="210">
        <v>3441388.79</v>
      </c>
      <c r="H11" s="195">
        <v>2299678.31</v>
      </c>
      <c r="I11" s="195">
        <v>3107991.63</v>
      </c>
      <c r="J11" s="191">
        <v>1785607.29</v>
      </c>
      <c r="K11" s="193">
        <v>2132737.67</v>
      </c>
      <c r="L11" s="189">
        <v>2769967.64</v>
      </c>
      <c r="M11" s="186">
        <v>2958490.02</v>
      </c>
      <c r="N11" s="167">
        <f>SUM(B11:M11)</f>
        <v>34433153.737499997</v>
      </c>
      <c r="O11" s="168">
        <v>32905405.370035902</v>
      </c>
    </row>
    <row r="12" spans="1:15">
      <c r="A12" s="165" t="s">
        <v>1157</v>
      </c>
      <c r="B12" s="200">
        <v>1542570.45</v>
      </c>
      <c r="C12" s="200">
        <v>2416446.41</v>
      </c>
      <c r="D12" s="200">
        <v>3586854.13</v>
      </c>
      <c r="E12" s="200">
        <v>2669707.14</v>
      </c>
      <c r="F12" s="167">
        <v>2553894.5325000002</v>
      </c>
      <c r="G12" s="210">
        <v>2669707.14</v>
      </c>
      <c r="H12" s="195">
        <v>2432070.4900000002</v>
      </c>
      <c r="I12" s="195">
        <v>3252409.5</v>
      </c>
      <c r="J12" s="191">
        <v>2918711.61</v>
      </c>
      <c r="K12" s="193">
        <v>2866389.06</v>
      </c>
      <c r="L12" s="189">
        <v>2641784.83</v>
      </c>
      <c r="M12" s="186">
        <v>2536060.19</v>
      </c>
      <c r="N12" s="167">
        <f t="shared" ref="N12:N16" si="2">SUM(B12:M12)</f>
        <v>32086605.482500006</v>
      </c>
      <c r="O12" s="168">
        <v>52189017.294209898</v>
      </c>
    </row>
    <row r="13" spans="1:15">
      <c r="A13" s="165" t="s">
        <v>1158</v>
      </c>
      <c r="B13" s="200">
        <v>1175181.3500000001</v>
      </c>
      <c r="C13" s="200">
        <v>2192571.5299999998</v>
      </c>
      <c r="D13" s="200">
        <v>2613658.5099999998</v>
      </c>
      <c r="E13" s="200">
        <v>1714422.85</v>
      </c>
      <c r="F13" s="167">
        <v>1923958.56</v>
      </c>
      <c r="G13" s="210">
        <v>1714422.85</v>
      </c>
      <c r="H13" s="195">
        <v>1729934.77</v>
      </c>
      <c r="I13" s="195">
        <v>3328434.23</v>
      </c>
      <c r="J13" s="191">
        <v>1404927.11</v>
      </c>
      <c r="K13" s="193">
        <v>3385003.7</v>
      </c>
      <c r="L13" s="189">
        <v>3116699.24</v>
      </c>
      <c r="M13" s="186">
        <v>3766856.9</v>
      </c>
      <c r="N13" s="167">
        <f t="shared" si="2"/>
        <v>28066071.600000001</v>
      </c>
      <c r="O13" s="168">
        <v>31473485.4489986</v>
      </c>
    </row>
    <row r="14" spans="1:15">
      <c r="A14" s="165" t="s">
        <v>1159</v>
      </c>
      <c r="B14" s="200">
        <v>3015397.47</v>
      </c>
      <c r="C14" s="200">
        <v>2420812.0499999998</v>
      </c>
      <c r="D14" s="200">
        <v>2477083.36</v>
      </c>
      <c r="E14" s="200">
        <v>2060940.74</v>
      </c>
      <c r="F14" s="167">
        <v>2493558.4049999998</v>
      </c>
      <c r="G14" s="210">
        <v>2060940.74</v>
      </c>
      <c r="H14" s="195">
        <v>1570726.85</v>
      </c>
      <c r="I14" s="195">
        <v>2928031</v>
      </c>
      <c r="J14" s="191">
        <v>1950421.55</v>
      </c>
      <c r="K14" s="193">
        <v>2120585.65</v>
      </c>
      <c r="L14" s="189">
        <v>2409878</v>
      </c>
      <c r="M14" s="186">
        <v>2924049.52</v>
      </c>
      <c r="N14" s="167">
        <f t="shared" si="2"/>
        <v>28432425.334999997</v>
      </c>
      <c r="O14" s="168">
        <v>25536388.728182901</v>
      </c>
    </row>
    <row r="15" spans="1:15">
      <c r="A15" s="165" t="s">
        <v>1160</v>
      </c>
      <c r="B15" s="200">
        <v>1091203.6399999999</v>
      </c>
      <c r="C15" s="200">
        <v>612838.72</v>
      </c>
      <c r="D15" s="200">
        <v>1583524.03</v>
      </c>
      <c r="E15" s="200">
        <v>812522.33</v>
      </c>
      <c r="F15" s="167">
        <v>1025022.18</v>
      </c>
      <c r="G15" s="210">
        <v>812522.33</v>
      </c>
      <c r="H15" s="195">
        <v>718344.74</v>
      </c>
      <c r="I15" s="195">
        <v>959370.7</v>
      </c>
      <c r="J15" s="191">
        <v>604580.6</v>
      </c>
      <c r="K15" s="193">
        <v>675998.77</v>
      </c>
      <c r="L15" s="189">
        <v>3770353.72</v>
      </c>
      <c r="M15" s="186">
        <v>1366518.34</v>
      </c>
      <c r="N15" s="167">
        <f t="shared" si="2"/>
        <v>14032800.1</v>
      </c>
      <c r="O15" s="168">
        <v>11255393.189452801</v>
      </c>
    </row>
    <row r="16" spans="1:15">
      <c r="A16" s="165" t="s">
        <v>1161</v>
      </c>
      <c r="B16" s="200">
        <v>3746087.22</v>
      </c>
      <c r="C16" s="200">
        <v>1237628.83</v>
      </c>
      <c r="D16" s="200">
        <v>6655644.75</v>
      </c>
      <c r="E16" s="200">
        <v>6789030.3099999996</v>
      </c>
      <c r="F16" s="167">
        <v>4607097.7774999999</v>
      </c>
      <c r="G16" s="210">
        <v>6789030.3099999996</v>
      </c>
      <c r="H16" s="195">
        <v>6415645.3799999999</v>
      </c>
      <c r="I16" s="195">
        <v>9364487.1199999992</v>
      </c>
      <c r="J16" s="191">
        <v>4381489.6100000003</v>
      </c>
      <c r="K16" s="193">
        <v>3439165.43</v>
      </c>
      <c r="L16" s="189">
        <v>11615154.539999999</v>
      </c>
      <c r="M16" s="186">
        <v>7173806.7199999997</v>
      </c>
      <c r="N16" s="167">
        <f t="shared" si="2"/>
        <v>72214267.997500002</v>
      </c>
      <c r="O16" s="168">
        <v>76763722.030082494</v>
      </c>
    </row>
    <row r="17" spans="1:15">
      <c r="A17" s="174"/>
      <c r="B17" s="177">
        <f>SUM(B11:B16)</f>
        <v>13502687.810000002</v>
      </c>
      <c r="C17" s="177">
        <f t="shared" ref="C17:O17" si="3">SUM(C11:C16)</f>
        <v>10620006.960000001</v>
      </c>
      <c r="D17" s="177">
        <f t="shared" si="3"/>
        <v>21553252.799999997</v>
      </c>
      <c r="E17" s="177">
        <f t="shared" si="3"/>
        <v>17488012.16</v>
      </c>
      <c r="F17" s="177">
        <f t="shared" si="3"/>
        <v>15790989.932499999</v>
      </c>
      <c r="G17" s="177">
        <f t="shared" si="3"/>
        <v>17488012.16</v>
      </c>
      <c r="H17" s="177">
        <f t="shared" si="3"/>
        <v>15166400.539999999</v>
      </c>
      <c r="I17" s="177">
        <f t="shared" si="3"/>
        <v>22940724.18</v>
      </c>
      <c r="J17" s="177">
        <f t="shared" si="3"/>
        <v>13045737.77</v>
      </c>
      <c r="K17" s="177">
        <f t="shared" si="3"/>
        <v>14619880.279999999</v>
      </c>
      <c r="L17" s="177">
        <f t="shared" si="3"/>
        <v>26323837.969999999</v>
      </c>
      <c r="M17" s="177">
        <f t="shared" si="3"/>
        <v>20725781.689999998</v>
      </c>
      <c r="N17" s="170">
        <f>SUM(B17:M17)</f>
        <v>209265324.25250003</v>
      </c>
      <c r="O17" s="178">
        <f t="shared" si="3"/>
        <v>230123412.06096259</v>
      </c>
    </row>
    <row r="18" spans="1:15">
      <c r="B18" s="175"/>
      <c r="C18" s="175"/>
      <c r="D18" s="175"/>
      <c r="E18" s="175"/>
      <c r="F18" s="175"/>
      <c r="G18" s="175"/>
      <c r="H18" s="175"/>
      <c r="I18" s="175"/>
      <c r="J18" s="175"/>
      <c r="K18" s="175"/>
      <c r="L18" s="175"/>
      <c r="M18" s="175"/>
      <c r="N18" s="175"/>
      <c r="O18" s="176"/>
    </row>
    <row r="19" spans="1:15">
      <c r="B19" s="175"/>
      <c r="C19" s="175"/>
      <c r="D19" s="175"/>
      <c r="E19" s="175"/>
      <c r="F19" s="175"/>
      <c r="G19" s="175"/>
      <c r="H19" s="175"/>
      <c r="I19" s="175"/>
      <c r="J19" s="175"/>
      <c r="K19" s="175"/>
      <c r="L19" s="175"/>
      <c r="M19" s="175"/>
      <c r="N19" s="175"/>
      <c r="O19" s="176"/>
    </row>
    <row r="20" spans="1:15">
      <c r="A20" s="164" t="s">
        <v>1170</v>
      </c>
      <c r="B20" s="166" t="s">
        <v>1014</v>
      </c>
      <c r="C20" s="166" t="s">
        <v>1015</v>
      </c>
      <c r="D20" s="166" t="s">
        <v>1162</v>
      </c>
      <c r="E20" s="166" t="s">
        <v>1017</v>
      </c>
      <c r="F20" s="166" t="s">
        <v>1163</v>
      </c>
      <c r="G20" s="166" t="s">
        <v>1164</v>
      </c>
      <c r="H20" s="166" t="s">
        <v>1165</v>
      </c>
      <c r="I20" s="166" t="s">
        <v>1166</v>
      </c>
      <c r="J20" s="166" t="s">
        <v>1022</v>
      </c>
      <c r="K20" s="166" t="s">
        <v>1023</v>
      </c>
      <c r="L20" s="166" t="s">
        <v>1024</v>
      </c>
      <c r="M20" s="166" t="s">
        <v>1025</v>
      </c>
      <c r="N20" s="168" t="s">
        <v>1168</v>
      </c>
      <c r="O20" s="168" t="s">
        <v>1168</v>
      </c>
    </row>
    <row r="21" spans="1:15">
      <c r="A21" s="165" t="s">
        <v>1156</v>
      </c>
      <c r="B21" s="201">
        <v>0</v>
      </c>
      <c r="C21" s="201">
        <v>0</v>
      </c>
      <c r="D21" s="201">
        <v>0</v>
      </c>
      <c r="E21" s="201">
        <v>0</v>
      </c>
      <c r="F21" s="167">
        <v>0</v>
      </c>
      <c r="G21" s="207">
        <v>0</v>
      </c>
      <c r="H21" s="199">
        <v>0</v>
      </c>
      <c r="I21" s="198">
        <v>0</v>
      </c>
      <c r="J21" s="191">
        <v>0</v>
      </c>
      <c r="K21" s="194">
        <v>0</v>
      </c>
      <c r="L21" s="190">
        <v>0</v>
      </c>
      <c r="M21" s="187">
        <v>0</v>
      </c>
      <c r="N21" s="167">
        <f t="shared" ref="N21:N27" si="4">SUM(B21:M21)</f>
        <v>0</v>
      </c>
      <c r="O21" s="168">
        <v>0</v>
      </c>
    </row>
    <row r="22" spans="1:15">
      <c r="A22" s="165" t="s">
        <v>1157</v>
      </c>
      <c r="B22" s="201">
        <v>0</v>
      </c>
      <c r="C22" s="201">
        <v>0</v>
      </c>
      <c r="D22" s="201">
        <v>0</v>
      </c>
      <c r="E22" s="201">
        <v>0</v>
      </c>
      <c r="F22" s="167">
        <v>0</v>
      </c>
      <c r="G22" s="208">
        <v>0</v>
      </c>
      <c r="H22" s="197">
        <v>0</v>
      </c>
      <c r="I22" s="198">
        <v>0</v>
      </c>
      <c r="J22" s="191">
        <v>0</v>
      </c>
      <c r="K22" s="194">
        <v>0</v>
      </c>
      <c r="L22" s="190">
        <v>0</v>
      </c>
      <c r="M22" s="187">
        <v>0</v>
      </c>
      <c r="N22" s="167">
        <f t="shared" si="4"/>
        <v>0</v>
      </c>
      <c r="O22" s="168">
        <v>0</v>
      </c>
    </row>
    <row r="23" spans="1:15">
      <c r="A23" s="182" t="s">
        <v>1158</v>
      </c>
      <c r="B23" s="201">
        <v>139008.79999999999</v>
      </c>
      <c r="C23" s="201">
        <v>190203.9</v>
      </c>
      <c r="D23" s="201">
        <v>74670</v>
      </c>
      <c r="E23" s="201">
        <v>0</v>
      </c>
      <c r="F23" s="167">
        <v>100970.675</v>
      </c>
      <c r="G23" s="208">
        <v>0</v>
      </c>
      <c r="H23" s="199">
        <v>0</v>
      </c>
      <c r="I23" s="198">
        <v>935587.17</v>
      </c>
      <c r="J23" s="191">
        <v>1197</v>
      </c>
      <c r="K23" s="194">
        <v>114181.78</v>
      </c>
      <c r="L23" s="190">
        <v>0</v>
      </c>
      <c r="M23" s="187">
        <v>347614.01</v>
      </c>
      <c r="N23" s="183">
        <f t="shared" si="4"/>
        <v>1903433.335</v>
      </c>
      <c r="O23" s="185">
        <v>1100000</v>
      </c>
    </row>
    <row r="24" spans="1:15">
      <c r="A24" s="165" t="s">
        <v>1159</v>
      </c>
      <c r="B24" s="201">
        <v>0</v>
      </c>
      <c r="C24" s="201">
        <v>0</v>
      </c>
      <c r="D24" s="201">
        <v>0</v>
      </c>
      <c r="E24" s="201">
        <v>288661.21999999997</v>
      </c>
      <c r="F24" s="167">
        <v>72165.304999999993</v>
      </c>
      <c r="G24" s="208">
        <v>288661.21999999997</v>
      </c>
      <c r="H24" s="199">
        <v>240544.01</v>
      </c>
      <c r="I24" s="198">
        <v>368541.78</v>
      </c>
      <c r="J24" s="191">
        <v>0</v>
      </c>
      <c r="K24" s="194">
        <v>283195.40000000002</v>
      </c>
      <c r="L24" s="190">
        <v>0</v>
      </c>
      <c r="M24" s="187">
        <v>0</v>
      </c>
      <c r="N24" s="167">
        <f t="shared" si="4"/>
        <v>1541768.9350000001</v>
      </c>
      <c r="O24" s="168">
        <v>0</v>
      </c>
    </row>
    <row r="25" spans="1:15">
      <c r="A25" s="182" t="s">
        <v>1160</v>
      </c>
      <c r="B25" s="201">
        <v>13827594.68</v>
      </c>
      <c r="C25" s="201">
        <v>9469699.8100000005</v>
      </c>
      <c r="D25" s="201">
        <v>18662745.079999998</v>
      </c>
      <c r="E25" s="201">
        <v>12386633.279999999</v>
      </c>
      <c r="F25" s="167">
        <v>13586668.2125</v>
      </c>
      <c r="G25" s="208">
        <v>12935802.01</v>
      </c>
      <c r="H25" s="199">
        <v>11910458.48</v>
      </c>
      <c r="I25" s="198">
        <v>1674372.39</v>
      </c>
      <c r="J25" s="191">
        <v>7910177.8300000001</v>
      </c>
      <c r="K25" s="194">
        <v>15865443.449999999</v>
      </c>
      <c r="L25" s="190">
        <v>22699584.710000001</v>
      </c>
      <c r="M25" s="187">
        <v>8397961.1799999997</v>
      </c>
      <c r="N25" s="183">
        <f t="shared" si="4"/>
        <v>149327141.11250001</v>
      </c>
      <c r="O25" s="185">
        <v>208274553.44</v>
      </c>
    </row>
    <row r="26" spans="1:15">
      <c r="A26" s="165" t="s">
        <v>1161</v>
      </c>
      <c r="B26" s="201">
        <v>0</v>
      </c>
      <c r="C26" s="201">
        <v>0</v>
      </c>
      <c r="D26" s="201">
        <v>0</v>
      </c>
      <c r="E26" s="201">
        <v>0</v>
      </c>
      <c r="F26" s="167">
        <v>0</v>
      </c>
      <c r="G26" s="197"/>
      <c r="H26" s="197"/>
      <c r="I26" s="198">
        <v>0</v>
      </c>
      <c r="J26" s="191">
        <v>0</v>
      </c>
      <c r="K26" s="194">
        <v>0</v>
      </c>
      <c r="L26" s="190">
        <v>0</v>
      </c>
      <c r="M26" s="187">
        <v>0</v>
      </c>
      <c r="N26" s="167">
        <f t="shared" si="4"/>
        <v>0</v>
      </c>
      <c r="O26" s="168">
        <v>0</v>
      </c>
    </row>
    <row r="27" spans="1:15">
      <c r="A27" s="174"/>
      <c r="B27" s="177">
        <f>SUM(B21:B26)</f>
        <v>13966603.48</v>
      </c>
      <c r="C27" s="177">
        <f t="shared" ref="C27:M27" si="5">SUM(C21:C26)</f>
        <v>9659903.7100000009</v>
      </c>
      <c r="D27" s="177">
        <f t="shared" si="5"/>
        <v>18737415.079999998</v>
      </c>
      <c r="E27" s="177">
        <f t="shared" si="5"/>
        <v>12675294.5</v>
      </c>
      <c r="F27" s="177">
        <f t="shared" si="5"/>
        <v>13759804.192500001</v>
      </c>
      <c r="G27" s="177">
        <f t="shared" si="5"/>
        <v>13224463.23</v>
      </c>
      <c r="H27" s="177">
        <f t="shared" si="5"/>
        <v>12151002.49</v>
      </c>
      <c r="I27" s="177">
        <f t="shared" si="5"/>
        <v>2978501.34</v>
      </c>
      <c r="J27" s="177">
        <f t="shared" si="5"/>
        <v>7911374.8300000001</v>
      </c>
      <c r="K27" s="177">
        <f t="shared" si="5"/>
        <v>16262820.629999999</v>
      </c>
      <c r="L27" s="177">
        <f t="shared" si="5"/>
        <v>22699584.710000001</v>
      </c>
      <c r="M27" s="177">
        <f t="shared" si="5"/>
        <v>8745575.1899999995</v>
      </c>
      <c r="N27" s="170">
        <f t="shared" si="4"/>
        <v>152772343.38249999</v>
      </c>
      <c r="O27" s="178">
        <f t="shared" ref="O27" si="6">SUM(O21:O26)</f>
        <v>209374553.44</v>
      </c>
    </row>
    <row r="28" spans="1:15">
      <c r="B28" s="175"/>
      <c r="C28" s="175"/>
      <c r="D28" s="175"/>
      <c r="E28" s="175"/>
      <c r="F28" s="175"/>
      <c r="G28" s="175"/>
      <c r="H28" s="175"/>
      <c r="I28" s="175"/>
      <c r="J28" s="175"/>
      <c r="K28" s="175"/>
      <c r="L28" s="175"/>
      <c r="M28" s="175"/>
      <c r="N28" s="175"/>
      <c r="O28" s="176"/>
    </row>
    <row r="29" spans="1:15">
      <c r="B29" s="175"/>
      <c r="C29" s="175"/>
      <c r="D29" s="175"/>
      <c r="E29" s="175"/>
      <c r="F29" s="175"/>
      <c r="G29" s="175"/>
      <c r="H29" s="175"/>
      <c r="I29" s="175"/>
      <c r="J29" s="175"/>
      <c r="K29" s="175"/>
      <c r="L29" s="175"/>
      <c r="M29" s="175"/>
      <c r="N29" s="175"/>
      <c r="O29" s="176">
        <f>O8-O17-O27</f>
        <v>20926525.914200038</v>
      </c>
    </row>
    <row r="30" spans="1:15" ht="20.25">
      <c r="A30" s="228" t="s">
        <v>1172</v>
      </c>
      <c r="B30" s="218"/>
      <c r="C30" s="218"/>
      <c r="D30" s="218"/>
      <c r="E30" s="218"/>
      <c r="F30" s="218"/>
      <c r="G30" s="218"/>
      <c r="H30" s="218"/>
      <c r="I30" s="218"/>
      <c r="J30" s="218"/>
      <c r="K30" s="218"/>
      <c r="L30" s="218"/>
      <c r="M30" s="218"/>
      <c r="N30" s="218"/>
    </row>
    <row r="31" spans="1:15">
      <c r="A31" s="219" t="s">
        <v>1167</v>
      </c>
      <c r="B31" s="166" t="s">
        <v>1014</v>
      </c>
      <c r="C31" s="166" t="s">
        <v>1015</v>
      </c>
      <c r="D31" s="166" t="s">
        <v>1162</v>
      </c>
      <c r="E31" s="166" t="s">
        <v>1017</v>
      </c>
      <c r="F31" s="166" t="s">
        <v>1163</v>
      </c>
      <c r="G31" s="166" t="s">
        <v>1164</v>
      </c>
      <c r="H31" s="166" t="s">
        <v>1165</v>
      </c>
      <c r="I31" s="166" t="s">
        <v>1166</v>
      </c>
      <c r="J31" s="166" t="s">
        <v>1022</v>
      </c>
      <c r="K31" s="166" t="s">
        <v>1023</v>
      </c>
      <c r="L31" s="166" t="s">
        <v>1024</v>
      </c>
      <c r="M31" s="166" t="s">
        <v>1025</v>
      </c>
      <c r="N31" s="218"/>
    </row>
    <row r="32" spans="1:15">
      <c r="A32" s="220" t="s">
        <v>1156</v>
      </c>
      <c r="B32" s="218"/>
      <c r="C32" s="218"/>
      <c r="D32" s="218"/>
      <c r="E32" s="218"/>
      <c r="F32" s="218"/>
      <c r="G32" s="218"/>
      <c r="H32" s="218"/>
      <c r="I32" s="218"/>
      <c r="J32" s="218"/>
      <c r="K32" s="218"/>
      <c r="L32" s="218"/>
      <c r="M32" s="218"/>
      <c r="N32" s="221"/>
    </row>
    <row r="33" spans="1:14">
      <c r="A33" s="220" t="s">
        <v>1157</v>
      </c>
      <c r="B33" s="222">
        <f>B3/$N$3</f>
        <v>0.3998270432814176</v>
      </c>
      <c r="C33" s="222">
        <f t="shared" ref="C33:M33" si="7">C3/$N$3</f>
        <v>1.0154530198689815E-2</v>
      </c>
      <c r="D33" s="222">
        <f t="shared" si="7"/>
        <v>1.4106358077589969E-2</v>
      </c>
      <c r="E33" s="222">
        <f t="shared" si="7"/>
        <v>1.4111065700212548E-2</v>
      </c>
      <c r="F33" s="222">
        <f t="shared" si="7"/>
        <v>1.4708006109870159E-2</v>
      </c>
      <c r="G33" s="222">
        <f t="shared" si="7"/>
        <v>0.25938279791604951</v>
      </c>
      <c r="H33" s="222">
        <f t="shared" si="7"/>
        <v>5.2622441203769102E-5</v>
      </c>
      <c r="I33" s="222">
        <f t="shared" si="7"/>
        <v>5.0848058386785425E-2</v>
      </c>
      <c r="J33" s="222">
        <f t="shared" si="7"/>
        <v>0.22923653033361405</v>
      </c>
      <c r="K33" s="222">
        <f t="shared" si="7"/>
        <v>1.9975852253649898E-3</v>
      </c>
      <c r="L33" s="222">
        <f t="shared" si="7"/>
        <v>2.5617953081596054E-3</v>
      </c>
      <c r="M33" s="222">
        <f t="shared" si="7"/>
        <v>3.0136070210424241E-3</v>
      </c>
      <c r="N33" s="221">
        <f>SUM(B33:M33)</f>
        <v>0.99999999999999989</v>
      </c>
    </row>
    <row r="34" spans="1:14">
      <c r="A34" s="220" t="s">
        <v>1158</v>
      </c>
      <c r="B34" s="222">
        <f>B4/$N$4</f>
        <v>0</v>
      </c>
      <c r="C34" s="222">
        <f t="shared" ref="C34:M34" si="8">C4/$N$4</f>
        <v>0</v>
      </c>
      <c r="D34" s="222">
        <f t="shared" si="8"/>
        <v>0</v>
      </c>
      <c r="E34" s="222">
        <f t="shared" si="8"/>
        <v>0</v>
      </c>
      <c r="F34" s="222">
        <f t="shared" si="8"/>
        <v>0</v>
      </c>
      <c r="G34" s="222">
        <f t="shared" si="8"/>
        <v>0</v>
      </c>
      <c r="H34" s="222">
        <f t="shared" si="8"/>
        <v>0</v>
      </c>
      <c r="I34" s="222">
        <f t="shared" si="8"/>
        <v>0.87970968460709598</v>
      </c>
      <c r="J34" s="222">
        <f t="shared" si="8"/>
        <v>0</v>
      </c>
      <c r="K34" s="222">
        <f t="shared" si="8"/>
        <v>0</v>
      </c>
      <c r="L34" s="222">
        <f t="shared" si="8"/>
        <v>0.12029031539290402</v>
      </c>
      <c r="M34" s="222">
        <f t="shared" si="8"/>
        <v>0</v>
      </c>
      <c r="N34" s="221">
        <f t="shared" ref="N34:N38" si="9">SUM(B34:M34)</f>
        <v>1</v>
      </c>
    </row>
    <row r="35" spans="1:14">
      <c r="A35" s="220" t="s">
        <v>1159</v>
      </c>
      <c r="B35" s="222"/>
      <c r="C35" s="222"/>
      <c r="D35" s="222"/>
      <c r="E35" s="222"/>
      <c r="F35" s="222"/>
      <c r="G35" s="222"/>
      <c r="H35" s="222"/>
      <c r="I35" s="222"/>
      <c r="J35" s="222"/>
      <c r="K35" s="222"/>
      <c r="L35" s="222"/>
      <c r="M35" s="222"/>
      <c r="N35" s="221">
        <f t="shared" si="9"/>
        <v>0</v>
      </c>
    </row>
    <row r="36" spans="1:14">
      <c r="A36" s="220" t="s">
        <v>1160</v>
      </c>
      <c r="B36" s="222">
        <f>B6/$N$6</f>
        <v>0.36713863528311419</v>
      </c>
      <c r="C36" s="222">
        <f t="shared" ref="C36:M36" si="10">C6/$N$6</f>
        <v>0</v>
      </c>
      <c r="D36" s="222">
        <f t="shared" si="10"/>
        <v>0</v>
      </c>
      <c r="E36" s="222">
        <f t="shared" si="10"/>
        <v>0</v>
      </c>
      <c r="F36" s="222">
        <f t="shared" si="10"/>
        <v>0</v>
      </c>
      <c r="G36" s="222">
        <f t="shared" si="10"/>
        <v>0.24995702627032379</v>
      </c>
      <c r="H36" s="222">
        <f t="shared" si="10"/>
        <v>-3.7878416748845882E-4</v>
      </c>
      <c r="I36" s="222">
        <f t="shared" si="10"/>
        <v>0.14618112727022978</v>
      </c>
      <c r="J36" s="222">
        <f t="shared" si="10"/>
        <v>0.20650667799370723</v>
      </c>
      <c r="K36" s="222">
        <f t="shared" si="10"/>
        <v>0</v>
      </c>
      <c r="L36" s="222">
        <f t="shared" si="10"/>
        <v>3.0595317350113501E-2</v>
      </c>
      <c r="M36" s="222">
        <f t="shared" si="10"/>
        <v>0</v>
      </c>
      <c r="N36" s="221">
        <f t="shared" si="9"/>
        <v>1</v>
      </c>
    </row>
    <row r="37" spans="1:14">
      <c r="A37" s="220" t="s">
        <v>1161</v>
      </c>
      <c r="B37" s="222">
        <f>B7/$N$7</f>
        <v>7.7298662284311578E-2</v>
      </c>
      <c r="C37" s="222">
        <f t="shared" ref="C37:M37" si="11">C7/$N$7</f>
        <v>5.8175236592469329E-2</v>
      </c>
      <c r="D37" s="222">
        <f t="shared" si="11"/>
        <v>7.3793474805600889E-2</v>
      </c>
      <c r="E37" s="222">
        <f t="shared" si="11"/>
        <v>7.3793474805600889E-2</v>
      </c>
      <c r="F37" s="222">
        <f t="shared" si="11"/>
        <v>7.7619111913276848E-2</v>
      </c>
      <c r="G37" s="222">
        <f t="shared" si="11"/>
        <v>7.7619111913276848E-2</v>
      </c>
      <c r="H37" s="222">
        <f t="shared" si="11"/>
        <v>6.2066773208840471E-2</v>
      </c>
      <c r="I37" s="222">
        <f t="shared" si="11"/>
        <v>8.3443822948832527E-2</v>
      </c>
      <c r="J37" s="222">
        <f t="shared" si="11"/>
        <v>0.14482822700133946</v>
      </c>
      <c r="K37" s="222">
        <f t="shared" si="11"/>
        <v>8.5048920786213594E-2</v>
      </c>
      <c r="L37" s="222">
        <f t="shared" si="11"/>
        <v>8.5111530972243873E-2</v>
      </c>
      <c r="M37" s="222">
        <f t="shared" si="11"/>
        <v>0.10120165276799382</v>
      </c>
      <c r="N37" s="221">
        <f t="shared" si="9"/>
        <v>1.0000000000000002</v>
      </c>
    </row>
    <row r="38" spans="1:14">
      <c r="A38" s="223"/>
      <c r="B38" s="222"/>
      <c r="C38" s="222"/>
      <c r="D38" s="222"/>
      <c r="E38" s="222"/>
      <c r="F38" s="222"/>
      <c r="G38" s="222"/>
      <c r="H38" s="222"/>
      <c r="I38" s="222"/>
      <c r="J38" s="222"/>
      <c r="K38" s="222"/>
      <c r="L38" s="222"/>
      <c r="M38" s="222"/>
      <c r="N38" s="224">
        <f t="shared" si="9"/>
        <v>0</v>
      </c>
    </row>
    <row r="39" spans="1:14">
      <c r="A39" s="220"/>
      <c r="B39" s="222"/>
      <c r="C39" s="222"/>
      <c r="D39" s="222"/>
      <c r="E39" s="222"/>
      <c r="F39" s="222"/>
      <c r="G39" s="222"/>
      <c r="H39" s="222"/>
      <c r="I39" s="222"/>
      <c r="J39" s="222"/>
      <c r="K39" s="222"/>
      <c r="L39" s="222"/>
      <c r="M39" s="222"/>
      <c r="N39" s="225"/>
    </row>
    <row r="40" spans="1:14">
      <c r="A40" s="219" t="s">
        <v>1169</v>
      </c>
      <c r="B40" s="222"/>
      <c r="C40" s="222"/>
      <c r="D40" s="222"/>
      <c r="E40" s="222"/>
      <c r="F40" s="222"/>
      <c r="G40" s="222"/>
      <c r="H40" s="222"/>
      <c r="I40" s="222"/>
      <c r="J40" s="222"/>
      <c r="K40" s="222"/>
      <c r="L40" s="222"/>
      <c r="M40" s="222"/>
      <c r="N40" s="226" t="s">
        <v>1168</v>
      </c>
    </row>
    <row r="41" spans="1:14">
      <c r="A41" s="220" t="s">
        <v>1156</v>
      </c>
      <c r="B41" s="222">
        <f>B11/$N$11</f>
        <v>8.5157685594351676E-2</v>
      </c>
      <c r="C41" s="222">
        <f t="shared" ref="C41:M41" si="12">C11/$N$11</f>
        <v>5.0524254422427202E-2</v>
      </c>
      <c r="D41" s="222">
        <f t="shared" si="12"/>
        <v>0.13465185487644007</v>
      </c>
      <c r="E41" s="222">
        <f t="shared" si="12"/>
        <v>9.9944048582808101E-2</v>
      </c>
      <c r="F41" s="222">
        <f t="shared" si="12"/>
        <v>9.2569460869006762E-2</v>
      </c>
      <c r="G41" s="222">
        <f t="shared" si="12"/>
        <v>9.9944048582808101E-2</v>
      </c>
      <c r="H41" s="222">
        <f t="shared" si="12"/>
        <v>6.6786746504009509E-2</v>
      </c>
      <c r="I41" s="222">
        <f t="shared" si="12"/>
        <v>9.0261602340978436E-2</v>
      </c>
      <c r="J41" s="222">
        <f t="shared" si="12"/>
        <v>5.1857210164730126E-2</v>
      </c>
      <c r="K41" s="222">
        <f t="shared" si="12"/>
        <v>6.193849353035899E-2</v>
      </c>
      <c r="L41" s="222">
        <f t="shared" si="12"/>
        <v>8.0444784730343208E-2</v>
      </c>
      <c r="M41" s="222">
        <f t="shared" si="12"/>
        <v>8.5919809801737898E-2</v>
      </c>
      <c r="N41" s="221">
        <f>SUM(B41:M41)</f>
        <v>1</v>
      </c>
    </row>
    <row r="42" spans="1:14">
      <c r="A42" s="220" t="s">
        <v>1157</v>
      </c>
      <c r="B42" s="222">
        <f>B12/$N$12</f>
        <v>4.8075214775876368E-2</v>
      </c>
      <c r="C42" s="222">
        <f t="shared" ref="C42:M42" si="13">C12/$N$12</f>
        <v>7.5310129372143375E-2</v>
      </c>
      <c r="D42" s="222">
        <f t="shared" si="13"/>
        <v>0.11178664978931055</v>
      </c>
      <c r="E42" s="222">
        <f t="shared" si="13"/>
        <v>8.3203165303854132E-2</v>
      </c>
      <c r="F42" s="222">
        <f t="shared" si="13"/>
        <v>7.9593789810296106E-2</v>
      </c>
      <c r="G42" s="222">
        <f t="shared" si="13"/>
        <v>8.3203165303854132E-2</v>
      </c>
      <c r="H42" s="222">
        <f t="shared" si="13"/>
        <v>7.5797064021822083E-2</v>
      </c>
      <c r="I42" s="222">
        <f t="shared" si="13"/>
        <v>0.10136346463242614</v>
      </c>
      <c r="J42" s="222">
        <f t="shared" si="13"/>
        <v>9.0963552114974006E-2</v>
      </c>
      <c r="K42" s="222">
        <f t="shared" si="13"/>
        <v>8.9332885697844394E-2</v>
      </c>
      <c r="L42" s="222">
        <f t="shared" si="13"/>
        <v>8.2332948290239877E-2</v>
      </c>
      <c r="M42" s="222">
        <f t="shared" si="13"/>
        <v>7.9037970887358713E-2</v>
      </c>
      <c r="N42" s="221">
        <f t="shared" ref="N42:N46" si="14">SUM(B42:M42)</f>
        <v>0.99999999999999989</v>
      </c>
    </row>
    <row r="43" spans="1:14">
      <c r="A43" s="220" t="s">
        <v>1158</v>
      </c>
      <c r="B43" s="222">
        <f>B13/$N$13</f>
        <v>4.1871957242494887E-2</v>
      </c>
      <c r="C43" s="222">
        <f t="shared" ref="C43:M43" si="15">C13/$N$13</f>
        <v>7.8121782102201998E-2</v>
      </c>
      <c r="D43" s="222">
        <f t="shared" si="15"/>
        <v>9.3125199253036875E-2</v>
      </c>
      <c r="E43" s="222">
        <f t="shared" si="15"/>
        <v>6.1085244648203633E-2</v>
      </c>
      <c r="F43" s="222">
        <f t="shared" si="15"/>
        <v>6.8551045811484357E-2</v>
      </c>
      <c r="G43" s="222">
        <f t="shared" si="15"/>
        <v>6.1085244648203633E-2</v>
      </c>
      <c r="H43" s="222">
        <f t="shared" si="15"/>
        <v>6.1637937601498882E-2</v>
      </c>
      <c r="I43" s="222">
        <f t="shared" si="15"/>
        <v>0.11859280762327991</v>
      </c>
      <c r="J43" s="222">
        <f t="shared" si="15"/>
        <v>5.0057846713396116E-2</v>
      </c>
      <c r="K43" s="222">
        <f t="shared" si="15"/>
        <v>0.12060838966861326</v>
      </c>
      <c r="L43" s="222">
        <f t="shared" si="15"/>
        <v>0.11104864565370809</v>
      </c>
      <c r="M43" s="222">
        <f t="shared" si="15"/>
        <v>0.13421389903387831</v>
      </c>
      <c r="N43" s="221">
        <f t="shared" si="14"/>
        <v>1</v>
      </c>
    </row>
    <row r="44" spans="1:14">
      <c r="A44" s="220" t="s">
        <v>1159</v>
      </c>
      <c r="B44" s="222">
        <f>B14/$N$14</f>
        <v>0.10605488045678887</v>
      </c>
      <c r="C44" s="222">
        <f t="shared" ref="C44:M44" si="16">C14/$N$14</f>
        <v>8.5142650388674621E-2</v>
      </c>
      <c r="D44" s="222">
        <f t="shared" si="16"/>
        <v>8.7121774903625188E-2</v>
      </c>
      <c r="E44" s="222">
        <f t="shared" si="16"/>
        <v>7.2485576440185176E-2</v>
      </c>
      <c r="F44" s="222">
        <f t="shared" si="16"/>
        <v>8.7701220547318465E-2</v>
      </c>
      <c r="G44" s="222">
        <f t="shared" si="16"/>
        <v>7.2485576440185176E-2</v>
      </c>
      <c r="H44" s="222">
        <f t="shared" si="16"/>
        <v>5.524420908498625E-2</v>
      </c>
      <c r="I44" s="222">
        <f t="shared" si="16"/>
        <v>0.10298210460419734</v>
      </c>
      <c r="J44" s="222">
        <f t="shared" si="16"/>
        <v>6.8598493692307458E-2</v>
      </c>
      <c r="K44" s="222">
        <f t="shared" si="16"/>
        <v>7.4583354216693667E-2</v>
      </c>
      <c r="L44" s="222">
        <f t="shared" si="16"/>
        <v>8.4758087697621318E-2</v>
      </c>
      <c r="M44" s="222">
        <f t="shared" si="16"/>
        <v>0.10284207152741655</v>
      </c>
      <c r="N44" s="221">
        <f t="shared" si="14"/>
        <v>1</v>
      </c>
    </row>
    <row r="45" spans="1:14">
      <c r="A45" s="220" t="s">
        <v>1160</v>
      </c>
      <c r="B45" s="222">
        <f>B15/$N$15</f>
        <v>7.7760933828167331E-2</v>
      </c>
      <c r="C45" s="222">
        <f t="shared" ref="C45:M45" si="17">C15/$N$15</f>
        <v>4.367187700478966E-2</v>
      </c>
      <c r="D45" s="222">
        <f t="shared" si="17"/>
        <v>0.11284447998372044</v>
      </c>
      <c r="E45" s="222">
        <f t="shared" si="17"/>
        <v>5.7901653569482542E-2</v>
      </c>
      <c r="F45" s="222">
        <f t="shared" si="17"/>
        <v>7.3044736096539997E-2</v>
      </c>
      <c r="G45" s="222">
        <f t="shared" si="17"/>
        <v>5.7901653569482542E-2</v>
      </c>
      <c r="H45" s="222">
        <f t="shared" si="17"/>
        <v>5.1190406396510985E-2</v>
      </c>
      <c r="I45" s="222">
        <f t="shared" si="17"/>
        <v>6.836630559570217E-2</v>
      </c>
      <c r="J45" s="222">
        <f t="shared" si="17"/>
        <v>4.3083390035606649E-2</v>
      </c>
      <c r="K45" s="222">
        <f t="shared" si="17"/>
        <v>4.8172764179830373E-2</v>
      </c>
      <c r="L45" s="222">
        <f t="shared" si="17"/>
        <v>0.26868149571944666</v>
      </c>
      <c r="M45" s="222">
        <f t="shared" si="17"/>
        <v>9.7380304020720718E-2</v>
      </c>
      <c r="N45" s="221">
        <f t="shared" si="14"/>
        <v>1.0000000000000002</v>
      </c>
    </row>
    <row r="46" spans="1:14">
      <c r="A46" s="220" t="s">
        <v>1161</v>
      </c>
      <c r="B46" s="222">
        <f>B16/$N$16</f>
        <v>5.1874613201503154E-2</v>
      </c>
      <c r="C46" s="222">
        <f t="shared" ref="C46:M46" si="18">C16/$N$16</f>
        <v>1.7138286717007858E-2</v>
      </c>
      <c r="D46" s="222">
        <f t="shared" si="18"/>
        <v>9.2165231810290071E-2</v>
      </c>
      <c r="E46" s="222">
        <f t="shared" si="18"/>
        <v>9.4012312223881164E-2</v>
      </c>
      <c r="F46" s="222">
        <f t="shared" si="18"/>
        <v>6.3797610988170564E-2</v>
      </c>
      <c r="G46" s="222">
        <f t="shared" si="18"/>
        <v>9.4012312223881164E-2</v>
      </c>
      <c r="H46" s="222">
        <f t="shared" si="18"/>
        <v>8.8841797582468116E-2</v>
      </c>
      <c r="I46" s="222">
        <f t="shared" si="18"/>
        <v>0.12967641131977117</v>
      </c>
      <c r="J46" s="222">
        <f t="shared" si="18"/>
        <v>6.0673461512504481E-2</v>
      </c>
      <c r="K46" s="222">
        <f t="shared" si="18"/>
        <v>4.762445878588787E-2</v>
      </c>
      <c r="L46" s="222">
        <f t="shared" si="18"/>
        <v>0.16084293121135157</v>
      </c>
      <c r="M46" s="222">
        <f t="shared" si="18"/>
        <v>9.9340572423282758E-2</v>
      </c>
      <c r="N46" s="221">
        <f t="shared" si="14"/>
        <v>1</v>
      </c>
    </row>
    <row r="47" spans="1:14">
      <c r="A47" s="227"/>
      <c r="B47" s="222"/>
      <c r="C47" s="222"/>
      <c r="D47" s="222"/>
      <c r="E47" s="222"/>
      <c r="F47" s="222"/>
      <c r="G47" s="222"/>
      <c r="H47" s="222"/>
      <c r="I47" s="222"/>
      <c r="J47" s="222"/>
      <c r="K47" s="222"/>
      <c r="L47" s="222"/>
      <c r="M47" s="222"/>
      <c r="N47" s="224">
        <f>SUM(B47:M47)</f>
        <v>0</v>
      </c>
    </row>
    <row r="48" spans="1:14">
      <c r="A48" s="217"/>
      <c r="B48" s="222"/>
      <c r="C48" s="222"/>
      <c r="D48" s="222"/>
      <c r="E48" s="222"/>
      <c r="F48" s="222"/>
      <c r="G48" s="222"/>
      <c r="H48" s="222"/>
      <c r="I48" s="222"/>
      <c r="J48" s="222"/>
      <c r="K48" s="222"/>
      <c r="L48" s="222"/>
      <c r="M48" s="222"/>
      <c r="N48" s="225"/>
    </row>
    <row r="49" spans="1:15">
      <c r="A49" s="217"/>
      <c r="B49" s="222"/>
      <c r="C49" s="222"/>
      <c r="D49" s="222"/>
      <c r="E49" s="222"/>
      <c r="F49" s="222"/>
      <c r="G49" s="222"/>
      <c r="H49" s="222"/>
      <c r="I49" s="222"/>
      <c r="J49" s="222"/>
      <c r="K49" s="222"/>
      <c r="L49" s="222"/>
      <c r="M49" s="222"/>
      <c r="N49" s="225"/>
    </row>
    <row r="50" spans="1:15">
      <c r="A50" s="219" t="s">
        <v>1170</v>
      </c>
      <c r="B50" s="222"/>
      <c r="C50" s="222"/>
      <c r="D50" s="222"/>
      <c r="E50" s="222"/>
      <c r="F50" s="222"/>
      <c r="G50" s="222"/>
      <c r="H50" s="222"/>
      <c r="I50" s="222"/>
      <c r="J50" s="222"/>
      <c r="K50" s="222"/>
      <c r="L50" s="222"/>
      <c r="M50" s="222"/>
      <c r="N50" s="226" t="s">
        <v>1168</v>
      </c>
    </row>
    <row r="51" spans="1:15">
      <c r="A51" s="220" t="s">
        <v>1156</v>
      </c>
      <c r="B51" s="222"/>
      <c r="C51" s="222"/>
      <c r="D51" s="222"/>
      <c r="E51" s="222"/>
      <c r="F51" s="222"/>
      <c r="G51" s="222"/>
      <c r="H51" s="222"/>
      <c r="I51" s="222"/>
      <c r="J51" s="222"/>
      <c r="K51" s="222"/>
      <c r="L51" s="222"/>
      <c r="M51" s="222"/>
      <c r="N51" s="221">
        <f t="shared" ref="N51:N57" si="19">SUM(B51:M51)</f>
        <v>0</v>
      </c>
    </row>
    <row r="52" spans="1:15">
      <c r="A52" s="220" t="s">
        <v>1157</v>
      </c>
      <c r="B52" s="222"/>
      <c r="C52" s="222"/>
      <c r="D52" s="222"/>
      <c r="E52" s="222"/>
      <c r="F52" s="222"/>
      <c r="G52" s="222"/>
      <c r="H52" s="222"/>
      <c r="I52" s="222"/>
      <c r="J52" s="222"/>
      <c r="K52" s="222"/>
      <c r="L52" s="222"/>
      <c r="M52" s="222"/>
      <c r="N52" s="221">
        <f t="shared" si="19"/>
        <v>0</v>
      </c>
    </row>
    <row r="53" spans="1:15">
      <c r="A53" s="220" t="s">
        <v>1158</v>
      </c>
      <c r="B53" s="222">
        <f>B23/$N$23</f>
        <v>7.3030558750826952E-2</v>
      </c>
      <c r="C53" s="222">
        <f t="shared" ref="C53:M53" si="20">C23/$N$23</f>
        <v>9.9926746318120985E-2</v>
      </c>
      <c r="D53" s="222">
        <f t="shared" si="20"/>
        <v>3.9229112271483887E-2</v>
      </c>
      <c r="E53" s="222">
        <f t="shared" si="20"/>
        <v>0</v>
      </c>
      <c r="F53" s="222">
        <f t="shared" si="20"/>
        <v>5.3046604335107959E-2</v>
      </c>
      <c r="G53" s="222">
        <f t="shared" si="20"/>
        <v>0</v>
      </c>
      <c r="H53" s="222">
        <f t="shared" si="20"/>
        <v>0</v>
      </c>
      <c r="I53" s="222">
        <f t="shared" si="20"/>
        <v>0.49152610327695034</v>
      </c>
      <c r="J53" s="222">
        <f t="shared" si="20"/>
        <v>6.2886363183294785E-4</v>
      </c>
      <c r="K53" s="222">
        <f t="shared" si="20"/>
        <v>5.9987275572222762E-2</v>
      </c>
      <c r="L53" s="222">
        <f t="shared" si="20"/>
        <v>0</v>
      </c>
      <c r="M53" s="222">
        <f t="shared" si="20"/>
        <v>0.18262473584345418</v>
      </c>
      <c r="N53" s="221">
        <f t="shared" si="19"/>
        <v>0.99999999999999989</v>
      </c>
    </row>
    <row r="54" spans="1:15">
      <c r="A54" s="220" t="s">
        <v>1159</v>
      </c>
      <c r="B54" s="222">
        <f>B24/$N$24</f>
        <v>0</v>
      </c>
      <c r="C54" s="222">
        <f t="shared" ref="C54:M54" si="21">C24/$N$24</f>
        <v>0</v>
      </c>
      <c r="D54" s="222">
        <f t="shared" si="21"/>
        <v>0</v>
      </c>
      <c r="E54" s="222">
        <f t="shared" si="21"/>
        <v>0.18722729032025798</v>
      </c>
      <c r="F54" s="222">
        <f t="shared" si="21"/>
        <v>4.6806822580064494E-2</v>
      </c>
      <c r="G54" s="222">
        <f t="shared" si="21"/>
        <v>0.18722729032025798</v>
      </c>
      <c r="H54" s="222">
        <f t="shared" si="21"/>
        <v>0.15601819737015263</v>
      </c>
      <c r="I54" s="222">
        <f t="shared" si="21"/>
        <v>0.23903827067316025</v>
      </c>
      <c r="J54" s="222">
        <f t="shared" si="21"/>
        <v>0</v>
      </c>
      <c r="K54" s="222">
        <f t="shared" si="21"/>
        <v>0.18368212873610662</v>
      </c>
      <c r="L54" s="222">
        <f t="shared" si="21"/>
        <v>0</v>
      </c>
      <c r="M54" s="222">
        <f t="shared" si="21"/>
        <v>0</v>
      </c>
      <c r="N54" s="221">
        <f t="shared" si="19"/>
        <v>1</v>
      </c>
    </row>
    <row r="55" spans="1:15">
      <c r="A55" s="220" t="s">
        <v>1160</v>
      </c>
      <c r="B55" s="222">
        <f>B25/$N$25</f>
        <v>9.2599339791703192E-2</v>
      </c>
      <c r="C55" s="222">
        <f t="shared" ref="C55:M55" si="22">C25/$N$25</f>
        <v>6.3415797955079858E-2</v>
      </c>
      <c r="D55" s="222">
        <f t="shared" si="22"/>
        <v>0.12497892172153666</v>
      </c>
      <c r="E55" s="222">
        <f t="shared" si="22"/>
        <v>8.2949644570427847E-2</v>
      </c>
      <c r="F55" s="222">
        <f t="shared" si="22"/>
        <v>9.0985926009686899E-2</v>
      </c>
      <c r="G55" s="222">
        <f t="shared" si="22"/>
        <v>8.6627266239929085E-2</v>
      </c>
      <c r="H55" s="222">
        <f t="shared" si="22"/>
        <v>7.9760841808569183E-2</v>
      </c>
      <c r="I55" s="222">
        <f t="shared" si="22"/>
        <v>1.1212780058104522E-2</v>
      </c>
      <c r="J55" s="222">
        <f t="shared" si="22"/>
        <v>5.2972137356065992E-2</v>
      </c>
      <c r="K55" s="222">
        <f t="shared" si="22"/>
        <v>0.10624621439747044</v>
      </c>
      <c r="L55" s="222">
        <f t="shared" si="22"/>
        <v>0.15201245092409957</v>
      </c>
      <c r="M55" s="222">
        <f t="shared" si="22"/>
        <v>5.6238679167326638E-2</v>
      </c>
      <c r="N55" s="221">
        <f t="shared" si="19"/>
        <v>0.99999999999999989</v>
      </c>
    </row>
    <row r="56" spans="1:15">
      <c r="A56" s="220" t="s">
        <v>1161</v>
      </c>
      <c r="B56" s="222"/>
      <c r="C56" s="222"/>
      <c r="D56" s="222"/>
      <c r="E56" s="222"/>
      <c r="F56" s="222"/>
      <c r="G56" s="222"/>
      <c r="H56" s="222"/>
      <c r="I56" s="222"/>
      <c r="J56" s="222"/>
      <c r="K56" s="222"/>
      <c r="L56" s="222"/>
      <c r="M56" s="222"/>
      <c r="N56" s="221">
        <f t="shared" si="19"/>
        <v>0</v>
      </c>
    </row>
    <row r="57" spans="1:15">
      <c r="A57" s="217"/>
      <c r="B57" s="218"/>
      <c r="C57" s="218"/>
      <c r="D57" s="218"/>
      <c r="E57" s="218"/>
      <c r="F57" s="218"/>
      <c r="G57" s="218"/>
      <c r="H57" s="218"/>
      <c r="I57" s="218"/>
      <c r="J57" s="218"/>
      <c r="K57" s="218"/>
      <c r="L57" s="218"/>
      <c r="M57" s="218"/>
      <c r="N57" s="224">
        <f t="shared" si="19"/>
        <v>0</v>
      </c>
    </row>
    <row r="60" spans="1:15" s="212" customFormat="1" ht="20.25">
      <c r="A60" s="229" t="s">
        <v>1173</v>
      </c>
    </row>
    <row r="61" spans="1:15" s="212" customFormat="1">
      <c r="A61" s="213" t="s">
        <v>1167</v>
      </c>
      <c r="B61" s="230" t="s">
        <v>1014</v>
      </c>
      <c r="C61" s="230" t="s">
        <v>1015</v>
      </c>
      <c r="D61" s="230" t="s">
        <v>1162</v>
      </c>
      <c r="E61" s="230" t="s">
        <v>1017</v>
      </c>
      <c r="F61" s="230" t="s">
        <v>1163</v>
      </c>
      <c r="G61" s="230" t="s">
        <v>1164</v>
      </c>
      <c r="H61" s="230" t="s">
        <v>1165</v>
      </c>
      <c r="I61" s="230" t="s">
        <v>1166</v>
      </c>
      <c r="J61" s="230" t="s">
        <v>1022</v>
      </c>
      <c r="K61" s="230" t="s">
        <v>1023</v>
      </c>
      <c r="L61" s="230" t="s">
        <v>1024</v>
      </c>
      <c r="M61" s="230" t="s">
        <v>1025</v>
      </c>
    </row>
    <row r="62" spans="1:15" s="212" customFormat="1">
      <c r="A62" s="214" t="s">
        <v>1156</v>
      </c>
      <c r="B62" s="231"/>
      <c r="C62" s="231"/>
      <c r="D62" s="231"/>
      <c r="E62" s="231"/>
      <c r="F62" s="231"/>
      <c r="G62" s="231"/>
      <c r="H62" s="231"/>
      <c r="I62" s="231"/>
      <c r="J62" s="231"/>
      <c r="K62" s="231"/>
      <c r="L62" s="231"/>
      <c r="M62" s="231">
        <v>0</v>
      </c>
      <c r="N62" s="231">
        <f>SUM(B62:M62)</f>
        <v>0</v>
      </c>
      <c r="O62" s="232">
        <v>0</v>
      </c>
    </row>
    <row r="63" spans="1:15" s="212" customFormat="1">
      <c r="A63" s="214" t="s">
        <v>1157</v>
      </c>
      <c r="B63" s="231">
        <v>90668281.736851901</v>
      </c>
      <c r="C63" s="231">
        <v>419761.36435910303</v>
      </c>
      <c r="D63" s="231">
        <v>3606307.8469368801</v>
      </c>
      <c r="E63" s="231">
        <v>160402.180887375</v>
      </c>
      <c r="F63" s="231">
        <v>71705497.461159095</v>
      </c>
      <c r="G63" s="231">
        <v>356523.91636588098</v>
      </c>
      <c r="H63" s="231">
        <v>3640272.2432497102</v>
      </c>
      <c r="I63" s="231">
        <v>170064.44808402599</v>
      </c>
      <c r="J63" s="231">
        <v>54631042.726696</v>
      </c>
      <c r="K63" s="231">
        <v>277337.47925457102</v>
      </c>
      <c r="L63" s="231">
        <v>3467484.5103555601</v>
      </c>
      <c r="M63" s="231">
        <v>2500.0000000298</v>
      </c>
      <c r="N63" s="231">
        <f t="shared" ref="N63:N68" si="23">SUM(B63:M63)</f>
        <v>229105475.91420016</v>
      </c>
      <c r="O63" s="232">
        <v>229105475.91420001</v>
      </c>
    </row>
    <row r="64" spans="1:15" s="212" customFormat="1">
      <c r="A64" s="214" t="s">
        <v>1158</v>
      </c>
      <c r="B64" s="231"/>
      <c r="C64" s="231"/>
      <c r="D64" s="231"/>
      <c r="E64" s="231"/>
      <c r="F64" s="231"/>
      <c r="G64" s="231"/>
      <c r="H64" s="231"/>
      <c r="I64" s="231"/>
      <c r="J64" s="231"/>
      <c r="K64" s="231"/>
      <c r="L64" s="231"/>
      <c r="M64" s="231">
        <v>0</v>
      </c>
      <c r="N64" s="231">
        <f t="shared" si="23"/>
        <v>0</v>
      </c>
      <c r="O64" s="232">
        <v>0</v>
      </c>
    </row>
    <row r="65" spans="1:16" s="212" customFormat="1">
      <c r="A65" s="214" t="s">
        <v>1159</v>
      </c>
      <c r="B65" s="231"/>
      <c r="C65" s="231"/>
      <c r="D65" s="231"/>
      <c r="E65" s="231"/>
      <c r="F65" s="231"/>
      <c r="G65" s="231"/>
      <c r="H65" s="231"/>
      <c r="I65" s="231"/>
      <c r="J65" s="231"/>
      <c r="K65" s="231"/>
      <c r="L65" s="231"/>
      <c r="M65" s="231">
        <v>400000</v>
      </c>
      <c r="N65" s="231">
        <f t="shared" si="23"/>
        <v>400000</v>
      </c>
      <c r="O65" s="232">
        <v>400000</v>
      </c>
    </row>
    <row r="66" spans="1:16" s="212" customFormat="1">
      <c r="A66" s="214" t="s">
        <v>1160</v>
      </c>
      <c r="B66" s="231">
        <v>78917318.087987706</v>
      </c>
      <c r="C66" s="231">
        <v>922965.06329113897</v>
      </c>
      <c r="D66" s="231">
        <v>0</v>
      </c>
      <c r="E66" s="231">
        <v>0</v>
      </c>
      <c r="F66" s="231">
        <v>53140641.147070304</v>
      </c>
      <c r="G66" s="231">
        <v>0</v>
      </c>
      <c r="H66" s="231">
        <v>3750000</v>
      </c>
      <c r="I66" s="231">
        <v>6245931.6455696197</v>
      </c>
      <c r="J66" s="231">
        <v>41680972.410511702</v>
      </c>
      <c r="K66" s="231">
        <v>0</v>
      </c>
      <c r="L66" s="231">
        <v>863171.64556961996</v>
      </c>
      <c r="M66" s="231">
        <v>0</v>
      </c>
      <c r="N66" s="231">
        <f t="shared" si="23"/>
        <v>185521000.00000009</v>
      </c>
      <c r="O66" s="232">
        <v>185521000</v>
      </c>
    </row>
    <row r="67" spans="1:16" s="212" customFormat="1">
      <c r="A67" s="214" t="s">
        <v>1161</v>
      </c>
      <c r="B67" s="231">
        <v>3233916.7899673101</v>
      </c>
      <c r="C67" s="231">
        <v>2792415.9896738799</v>
      </c>
      <c r="D67" s="231">
        <v>2750168.2622883501</v>
      </c>
      <c r="E67" s="231">
        <v>11991031.2800433</v>
      </c>
      <c r="F67" s="231">
        <v>2652931.7436322202</v>
      </c>
      <c r="G67" s="231">
        <v>2307475.6879704199</v>
      </c>
      <c r="H67" s="231">
        <v>7336496.4768487504</v>
      </c>
      <c r="I67" s="231">
        <v>2721866.09082474</v>
      </c>
      <c r="J67" s="231">
        <v>2748868.4489497798</v>
      </c>
      <c r="K67" s="231">
        <v>2562527.7186524398</v>
      </c>
      <c r="L67" s="231">
        <v>2182576.9243225502</v>
      </c>
      <c r="M67" s="231">
        <v>2117740.0877888501</v>
      </c>
      <c r="N67" s="231">
        <f t="shared" si="23"/>
        <v>45398015.500962593</v>
      </c>
      <c r="O67" s="232">
        <v>45398015.5009626</v>
      </c>
    </row>
    <row r="68" spans="1:16" s="212" customFormat="1">
      <c r="A68" s="215"/>
      <c r="B68" s="233"/>
      <c r="C68" s="233"/>
      <c r="D68" s="233"/>
      <c r="E68" s="233"/>
      <c r="F68" s="233"/>
      <c r="G68" s="233"/>
      <c r="H68" s="233"/>
      <c r="I68" s="233"/>
      <c r="J68" s="233"/>
      <c r="K68" s="233"/>
      <c r="L68" s="233"/>
      <c r="M68" s="233"/>
      <c r="N68" s="234">
        <f t="shared" si="23"/>
        <v>0</v>
      </c>
      <c r="O68" s="235">
        <v>460424491.41516298</v>
      </c>
    </row>
    <row r="69" spans="1:16" s="212" customFormat="1">
      <c r="A69" s="214"/>
      <c r="B69" s="233"/>
      <c r="C69" s="233"/>
      <c r="D69" s="233"/>
      <c r="E69" s="233"/>
      <c r="F69" s="233"/>
      <c r="G69" s="233"/>
      <c r="H69" s="233"/>
      <c r="I69" s="233"/>
      <c r="J69" s="233"/>
      <c r="K69" s="233"/>
      <c r="L69" s="233"/>
      <c r="M69" s="233"/>
      <c r="N69" s="236"/>
    </row>
    <row r="70" spans="1:16" s="212" customFormat="1">
      <c r="A70" s="213" t="s">
        <v>1169</v>
      </c>
      <c r="B70" s="233"/>
      <c r="C70" s="233"/>
      <c r="D70" s="233"/>
      <c r="E70" s="233"/>
      <c r="F70" s="233"/>
      <c r="G70" s="233"/>
      <c r="H70" s="233"/>
      <c r="I70" s="233"/>
      <c r="J70" s="233"/>
      <c r="K70" s="233"/>
      <c r="L70" s="233"/>
      <c r="M70" s="233"/>
      <c r="N70" s="230" t="s">
        <v>1168</v>
      </c>
      <c r="O70" s="232" t="s">
        <v>1168</v>
      </c>
    </row>
    <row r="71" spans="1:16" s="212" customFormat="1">
      <c r="A71" s="214" t="s">
        <v>1156</v>
      </c>
      <c r="B71" s="233">
        <v>2802148.1648562099</v>
      </c>
      <c r="C71" s="233">
        <v>1662521.0727887901</v>
      </c>
      <c r="D71" s="233">
        <v>4430773.8685365003</v>
      </c>
      <c r="E71" s="233">
        <v>3288699.43293986</v>
      </c>
      <c r="F71" s="233">
        <v>3046035.6347803399</v>
      </c>
      <c r="G71" s="233">
        <v>3288699.43293986</v>
      </c>
      <c r="H71" s="233">
        <v>2197644.96706026</v>
      </c>
      <c r="I71" s="233">
        <v>2970094.61437887</v>
      </c>
      <c r="J71" s="233">
        <v>1706382.52182959</v>
      </c>
      <c r="K71" s="233">
        <v>2038111.2376258101</v>
      </c>
      <c r="L71" s="233">
        <v>2647068.2514572102</v>
      </c>
      <c r="M71" s="233">
        <v>2827226.1708425698</v>
      </c>
      <c r="N71" s="231">
        <f>SUM(B71:M71)</f>
        <v>32905405.370035872</v>
      </c>
      <c r="O71" s="232">
        <v>32905405.370035902</v>
      </c>
      <c r="P71" s="233">
        <f>N71-O71</f>
        <v>-2.9802322387695313E-8</v>
      </c>
    </row>
    <row r="72" spans="1:16" s="212" customFormat="1">
      <c r="A72" s="214" t="s">
        <v>1157</v>
      </c>
      <c r="B72" s="233">
        <v>2508998.2153610699</v>
      </c>
      <c r="C72" s="233">
        <v>3930361.6442319802</v>
      </c>
      <c r="D72" s="233">
        <v>5834035.3991161203</v>
      </c>
      <c r="E72" s="233">
        <v>4342291.4329758501</v>
      </c>
      <c r="F72" s="233">
        <v>4153921.6729212501</v>
      </c>
      <c r="G72" s="233">
        <v>4342291.4329758501</v>
      </c>
      <c r="H72" s="233">
        <v>3955774.2850852101</v>
      </c>
      <c r="I72" s="233">
        <v>5290059.6087027304</v>
      </c>
      <c r="J72" s="233">
        <v>4747298.3944711499</v>
      </c>
      <c r="K72" s="233">
        <v>4662195.51662648</v>
      </c>
      <c r="L72" s="233">
        <v>4296875.6622026199</v>
      </c>
      <c r="M72" s="233">
        <v>4124914.0295396298</v>
      </c>
      <c r="N72" s="231">
        <f t="shared" ref="N72:N76" si="24">SUM(B72:M72)</f>
        <v>52189017.294209935</v>
      </c>
      <c r="O72" s="232">
        <v>52189017.294209898</v>
      </c>
      <c r="P72" s="233">
        <f t="shared" ref="P72:P77" si="25">N72-O72</f>
        <v>0</v>
      </c>
    </row>
    <row r="73" spans="1:16" s="212" customFormat="1">
      <c r="A73" s="214" t="s">
        <v>1158</v>
      </c>
      <c r="B73" s="233">
        <v>1317856.43699275</v>
      </c>
      <c r="C73" s="233">
        <v>2458764.77224349</v>
      </c>
      <c r="D73" s="233">
        <v>2930974.6036255499</v>
      </c>
      <c r="E73" s="233">
        <v>1922565.5585837499</v>
      </c>
      <c r="F73" s="233">
        <v>2157540.3428613902</v>
      </c>
      <c r="G73" s="233">
        <v>1922565.5585837499</v>
      </c>
      <c r="H73" s="233">
        <v>1939960.7322070601</v>
      </c>
      <c r="I73" s="233">
        <v>3732529.0050871898</v>
      </c>
      <c r="J73" s="233">
        <v>1575494.9101422699</v>
      </c>
      <c r="K73" s="233">
        <v>3795966.3972622501</v>
      </c>
      <c r="L73" s="233">
        <v>3495087.9331129799</v>
      </c>
      <c r="M73" s="233">
        <v>4224179.1982961297</v>
      </c>
      <c r="N73" s="231">
        <f t="shared" si="24"/>
        <v>31473485.448998556</v>
      </c>
      <c r="O73" s="232">
        <v>31473485.4489986</v>
      </c>
      <c r="P73" s="233">
        <f t="shared" si="25"/>
        <v>-4.4703483581542969E-8</v>
      </c>
    </row>
    <row r="74" spans="1:16" s="212" customFormat="1">
      <c r="A74" s="214" t="s">
        <v>1159</v>
      </c>
      <c r="B74" s="233">
        <v>2708258.6538655302</v>
      </c>
      <c r="C74" s="233">
        <v>2174235.8176729698</v>
      </c>
      <c r="D74" s="233">
        <v>2224775.5106282202</v>
      </c>
      <c r="E74" s="233">
        <v>1851019.8571629799</v>
      </c>
      <c r="F74" s="233">
        <v>2239572.4598324299</v>
      </c>
      <c r="G74" s="233">
        <v>1851019.8571629799</v>
      </c>
      <c r="H74" s="233">
        <v>1410737.59817522</v>
      </c>
      <c r="I74" s="233">
        <v>2629791.05521918</v>
      </c>
      <c r="J74" s="233">
        <v>1751757.80109457</v>
      </c>
      <c r="K74" s="233">
        <v>1904589.5259292501</v>
      </c>
      <c r="L74" s="233">
        <v>2164415.4753038702</v>
      </c>
      <c r="M74" s="233">
        <v>2626215.1161357001</v>
      </c>
      <c r="N74" s="231">
        <f t="shared" si="24"/>
        <v>25536388.728182901</v>
      </c>
      <c r="O74" s="232">
        <v>25536388.728182901</v>
      </c>
      <c r="P74" s="233">
        <f t="shared" si="25"/>
        <v>0</v>
      </c>
    </row>
    <row r="75" spans="1:16" s="212" customFormat="1">
      <c r="A75" s="214" t="s">
        <v>1160</v>
      </c>
      <c r="B75" s="233">
        <v>875229.88501504203</v>
      </c>
      <c r="C75" s="233">
        <v>491544.147010329</v>
      </c>
      <c r="D75" s="233">
        <v>1270108.9914761099</v>
      </c>
      <c r="E75" s="233">
        <v>651705.87724400801</v>
      </c>
      <c r="F75" s="233">
        <v>822147.22518637101</v>
      </c>
      <c r="G75" s="233">
        <v>651705.87724400801</v>
      </c>
      <c r="H75" s="233">
        <v>576168.15152060997</v>
      </c>
      <c r="I75" s="233">
        <v>769489.650389913</v>
      </c>
      <c r="J75" s="233">
        <v>484920.494785305</v>
      </c>
      <c r="K75" s="233">
        <v>542203.40186677699</v>
      </c>
      <c r="L75" s="233">
        <v>3024115.8770526401</v>
      </c>
      <c r="M75" s="233">
        <v>1096053.6106616601</v>
      </c>
      <c r="N75" s="231">
        <f t="shared" si="24"/>
        <v>11255393.189452773</v>
      </c>
      <c r="O75" s="232">
        <v>11255393.189452801</v>
      </c>
      <c r="P75" s="233">
        <f t="shared" si="25"/>
        <v>-2.7939677238464355E-8</v>
      </c>
    </row>
    <row r="76" spans="1:16" s="212" customFormat="1">
      <c r="A76" s="214" t="s">
        <v>1161</v>
      </c>
      <c r="B76" s="233">
        <v>3982088.3882182399</v>
      </c>
      <c r="C76" s="233">
        <v>1315598.67761625</v>
      </c>
      <c r="D76" s="233">
        <v>7074946.2355232304</v>
      </c>
      <c r="E76" s="233">
        <v>7216735.0029593501</v>
      </c>
      <c r="F76" s="233">
        <v>4897342.0760792596</v>
      </c>
      <c r="G76" s="233">
        <v>7216735.0029593501</v>
      </c>
      <c r="H76" s="233">
        <v>6819827.0542734396</v>
      </c>
      <c r="I76" s="233">
        <v>9954443.9924095608</v>
      </c>
      <c r="J76" s="233">
        <v>4657520.7341488097</v>
      </c>
      <c r="K76" s="233">
        <v>3655830.7160730199</v>
      </c>
      <c r="L76" s="233">
        <v>12346902.062011899</v>
      </c>
      <c r="M76" s="233">
        <v>7625752.0878101597</v>
      </c>
      <c r="N76" s="231">
        <f t="shared" si="24"/>
        <v>76763722.030082583</v>
      </c>
      <c r="O76" s="232">
        <v>76763722.030082494</v>
      </c>
      <c r="P76" s="233">
        <f t="shared" si="25"/>
        <v>0</v>
      </c>
    </row>
    <row r="77" spans="1:16" s="212" customFormat="1">
      <c r="A77" s="216"/>
      <c r="B77" s="233"/>
      <c r="C77" s="233"/>
      <c r="D77" s="233"/>
      <c r="E77" s="233"/>
      <c r="F77" s="233"/>
      <c r="G77" s="233"/>
      <c r="H77" s="233"/>
      <c r="I77" s="233"/>
      <c r="J77" s="233"/>
      <c r="K77" s="233"/>
      <c r="L77" s="233"/>
      <c r="M77" s="233"/>
      <c r="N77" s="234">
        <f>SUM(B77:M77)</f>
        <v>0</v>
      </c>
      <c r="O77" s="232">
        <v>230123412.060963</v>
      </c>
      <c r="P77" s="233">
        <f t="shared" si="25"/>
        <v>-230123412.060963</v>
      </c>
    </row>
    <row r="78" spans="1:16" s="212" customFormat="1">
      <c r="A78" s="211"/>
      <c r="B78" s="233"/>
      <c r="C78" s="233"/>
      <c r="D78" s="233"/>
      <c r="E78" s="233"/>
      <c r="F78" s="233"/>
      <c r="G78" s="233"/>
      <c r="H78" s="233"/>
      <c r="I78" s="233"/>
      <c r="J78" s="233"/>
      <c r="K78" s="233"/>
      <c r="L78" s="233"/>
      <c r="M78" s="233"/>
      <c r="N78" s="236"/>
      <c r="O78" s="232"/>
    </row>
    <row r="79" spans="1:16" s="212" customFormat="1">
      <c r="A79" s="211"/>
      <c r="B79" s="233"/>
      <c r="C79" s="233"/>
      <c r="D79" s="233"/>
      <c r="E79" s="233"/>
      <c r="F79" s="233"/>
      <c r="G79" s="233"/>
      <c r="H79" s="233"/>
      <c r="I79" s="233"/>
      <c r="J79" s="233"/>
      <c r="K79" s="233"/>
      <c r="L79" s="233"/>
      <c r="M79" s="233"/>
      <c r="N79" s="236"/>
      <c r="O79" s="232"/>
    </row>
    <row r="80" spans="1:16" s="212" customFormat="1">
      <c r="A80" s="213" t="s">
        <v>1170</v>
      </c>
      <c r="B80" s="233"/>
      <c r="C80" s="233"/>
      <c r="D80" s="233"/>
      <c r="E80" s="233"/>
      <c r="F80" s="233"/>
      <c r="G80" s="233"/>
      <c r="H80" s="233"/>
      <c r="I80" s="233"/>
      <c r="J80" s="233"/>
      <c r="K80" s="233"/>
      <c r="L80" s="233"/>
      <c r="M80" s="233"/>
      <c r="N80" s="230" t="s">
        <v>1168</v>
      </c>
      <c r="O80" s="232" t="s">
        <v>1168</v>
      </c>
    </row>
    <row r="81" spans="1:16" s="212" customFormat="1">
      <c r="A81" s="214" t="s">
        <v>1156</v>
      </c>
      <c r="B81" s="233">
        <v>0</v>
      </c>
      <c r="C81" s="233">
        <v>0</v>
      </c>
      <c r="D81" s="233">
        <v>0</v>
      </c>
      <c r="E81" s="233">
        <v>0</v>
      </c>
      <c r="F81" s="233">
        <v>0</v>
      </c>
      <c r="G81" s="233">
        <v>0</v>
      </c>
      <c r="H81" s="233">
        <v>0</v>
      </c>
      <c r="I81" s="233">
        <v>0</v>
      </c>
      <c r="J81" s="233">
        <v>0</v>
      </c>
      <c r="K81" s="233">
        <v>0</v>
      </c>
      <c r="L81" s="233">
        <v>0</v>
      </c>
      <c r="M81" s="233">
        <v>0</v>
      </c>
      <c r="N81" s="231">
        <f t="shared" ref="N81:N87" si="26">SUM(B81:M81)</f>
        <v>0</v>
      </c>
      <c r="O81" s="232">
        <v>0</v>
      </c>
      <c r="P81" s="233">
        <f>N81-O81</f>
        <v>0</v>
      </c>
    </row>
    <row r="82" spans="1:16" s="212" customFormat="1">
      <c r="A82" s="214" t="s">
        <v>1157</v>
      </c>
      <c r="B82" s="233">
        <v>0</v>
      </c>
      <c r="C82" s="233">
        <v>0</v>
      </c>
      <c r="D82" s="233">
        <v>0</v>
      </c>
      <c r="E82" s="233">
        <v>0</v>
      </c>
      <c r="F82" s="233">
        <v>0</v>
      </c>
      <c r="G82" s="233">
        <v>0</v>
      </c>
      <c r="H82" s="233">
        <v>0</v>
      </c>
      <c r="I82" s="233">
        <v>0</v>
      </c>
      <c r="J82" s="233">
        <v>0</v>
      </c>
      <c r="K82" s="233">
        <v>0</v>
      </c>
      <c r="L82" s="233">
        <v>0</v>
      </c>
      <c r="M82" s="233">
        <v>0</v>
      </c>
      <c r="N82" s="231">
        <f t="shared" si="26"/>
        <v>0</v>
      </c>
      <c r="O82" s="232">
        <v>0</v>
      </c>
      <c r="P82" s="233">
        <f t="shared" ref="P82:P87" si="27">N82-O82</f>
        <v>0</v>
      </c>
    </row>
    <row r="83" spans="1:16" s="212" customFormat="1">
      <c r="A83" s="214" t="s">
        <v>1158</v>
      </c>
      <c r="B83" s="233">
        <v>80333.614625909599</v>
      </c>
      <c r="C83" s="233">
        <v>109919.420949933</v>
      </c>
      <c r="D83" s="233">
        <v>43152.023498632298</v>
      </c>
      <c r="E83" s="233">
        <v>0</v>
      </c>
      <c r="F83" s="233">
        <v>58351.264768618697</v>
      </c>
      <c r="G83" s="233">
        <v>0</v>
      </c>
      <c r="H83" s="233">
        <v>0</v>
      </c>
      <c r="I83" s="233">
        <v>540678.71360464499</v>
      </c>
      <c r="J83" s="233">
        <v>691.74999501624302</v>
      </c>
      <c r="K83" s="233">
        <v>65986.003129445002</v>
      </c>
      <c r="L83" s="233">
        <v>0</v>
      </c>
      <c r="M83" s="233">
        <v>200887.2094278</v>
      </c>
      <c r="N83" s="231">
        <f t="shared" si="26"/>
        <v>1099999.9999999998</v>
      </c>
      <c r="O83" s="232">
        <v>1100000</v>
      </c>
      <c r="P83" s="233">
        <f t="shared" si="27"/>
        <v>0</v>
      </c>
    </row>
    <row r="84" spans="1:16" s="212" customFormat="1">
      <c r="A84" s="214" t="s">
        <v>1159</v>
      </c>
      <c r="B84" s="233">
        <v>0</v>
      </c>
      <c r="C84" s="233">
        <v>0</v>
      </c>
      <c r="D84" s="233">
        <v>0</v>
      </c>
      <c r="E84" s="233">
        <v>0</v>
      </c>
      <c r="F84" s="233">
        <v>0</v>
      </c>
      <c r="G84" s="233">
        <v>0</v>
      </c>
      <c r="H84" s="233">
        <v>0</v>
      </c>
      <c r="I84" s="233">
        <v>0</v>
      </c>
      <c r="J84" s="233">
        <v>0</v>
      </c>
      <c r="K84" s="233">
        <v>0</v>
      </c>
      <c r="L84" s="233">
        <v>0</v>
      </c>
      <c r="M84" s="233">
        <v>0</v>
      </c>
      <c r="N84" s="231">
        <f t="shared" si="26"/>
        <v>0</v>
      </c>
      <c r="O84" s="232">
        <v>0</v>
      </c>
      <c r="P84" s="233">
        <f t="shared" si="27"/>
        <v>0</v>
      </c>
    </row>
    <row r="85" spans="1:16" s="212" customFormat="1">
      <c r="A85" s="214" t="s">
        <v>1160</v>
      </c>
      <c r="B85" s="233">
        <v>9286086.1439558007</v>
      </c>
      <c r="C85" s="233">
        <v>13207897.0001355</v>
      </c>
      <c r="D85" s="233">
        <v>26029929.1109658</v>
      </c>
      <c r="E85" s="233">
        <v>17276300.180912599</v>
      </c>
      <c r="F85" s="233">
        <v>18950053.108992402</v>
      </c>
      <c r="G85" s="233">
        <v>18042255.191849198</v>
      </c>
      <c r="H85" s="233">
        <v>16612153.709678199</v>
      </c>
      <c r="I85" s="233">
        <v>7335336.7594226599</v>
      </c>
      <c r="J85" s="233">
        <v>11032748.252597</v>
      </c>
      <c r="K85" s="233">
        <v>22128382.858323701</v>
      </c>
      <c r="L85" s="233">
        <v>31660325.333536699</v>
      </c>
      <c r="M85" s="233">
        <v>16713085.7896304</v>
      </c>
      <c r="N85" s="231">
        <f t="shared" si="26"/>
        <v>208274553.43999994</v>
      </c>
      <c r="O85" s="232">
        <v>208274553.44</v>
      </c>
      <c r="P85" s="233">
        <f t="shared" si="27"/>
        <v>0</v>
      </c>
    </row>
    <row r="86" spans="1:16" s="212" customFormat="1">
      <c r="A86" s="214" t="s">
        <v>1161</v>
      </c>
      <c r="B86" s="233">
        <v>0</v>
      </c>
      <c r="C86" s="233">
        <v>0</v>
      </c>
      <c r="D86" s="233">
        <v>0</v>
      </c>
      <c r="E86" s="233">
        <v>0</v>
      </c>
      <c r="F86" s="233">
        <v>0</v>
      </c>
      <c r="G86" s="233">
        <v>0</v>
      </c>
      <c r="H86" s="233">
        <v>0</v>
      </c>
      <c r="I86" s="233">
        <v>0</v>
      </c>
      <c r="J86" s="233">
        <v>0</v>
      </c>
      <c r="K86" s="233">
        <v>0</v>
      </c>
      <c r="L86" s="233">
        <v>0</v>
      </c>
      <c r="M86" s="233">
        <v>0</v>
      </c>
      <c r="N86" s="231">
        <f t="shared" si="26"/>
        <v>0</v>
      </c>
      <c r="O86" s="232">
        <v>0</v>
      </c>
      <c r="P86" s="233">
        <f t="shared" si="27"/>
        <v>0</v>
      </c>
    </row>
    <row r="87" spans="1:16" s="212" customFormat="1">
      <c r="A87" s="211"/>
      <c r="N87" s="234">
        <f t="shared" si="26"/>
        <v>0</v>
      </c>
      <c r="O87" s="232">
        <v>209374553.44</v>
      </c>
      <c r="P87" s="233">
        <f t="shared" si="27"/>
        <v>-209374553.44</v>
      </c>
    </row>
    <row r="88" spans="1:16" s="212" customFormat="1">
      <c r="A88" s="211"/>
    </row>
    <row r="89" spans="1:16">
      <c r="H89" s="233">
        <v>5000000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workbookViewId="0">
      <selection activeCell="C26" sqref="C26"/>
    </sheetView>
  </sheetViews>
  <sheetFormatPr defaultRowHeight="15"/>
  <cols>
    <col min="1" max="1" width="38.5703125" customWidth="1"/>
    <col min="2" max="11" width="12" customWidth="1"/>
    <col min="12" max="12" width="11.42578125" style="197" customWidth="1"/>
    <col min="13" max="13" width="11.42578125" customWidth="1"/>
    <col min="14" max="16" width="11.42578125" style="197" customWidth="1"/>
    <col min="17" max="19" width="11.42578125" customWidth="1"/>
    <col min="20" max="23" width="11.42578125" style="197" customWidth="1"/>
    <col min="24" max="24" width="13.140625" customWidth="1"/>
    <col min="25" max="25" width="13.42578125" customWidth="1"/>
    <col min="26" max="26" width="13.28515625" customWidth="1"/>
  </cols>
  <sheetData>
    <row r="1" spans="1:26">
      <c r="B1" s="586" t="s">
        <v>1140</v>
      </c>
      <c r="C1" s="587"/>
      <c r="D1" s="587"/>
      <c r="E1" s="588" t="s">
        <v>1141</v>
      </c>
      <c r="F1" s="589"/>
      <c r="G1" s="589"/>
      <c r="H1" s="586" t="s">
        <v>1142</v>
      </c>
      <c r="I1" s="587"/>
      <c r="J1" s="587"/>
      <c r="K1" s="180"/>
    </row>
    <row r="2" spans="1:26">
      <c r="B2" s="181" t="s">
        <v>1143</v>
      </c>
      <c r="C2" s="179" t="s">
        <v>1144</v>
      </c>
      <c r="D2" s="179" t="s">
        <v>1145</v>
      </c>
      <c r="E2" s="179" t="s">
        <v>1143</v>
      </c>
      <c r="F2" s="179" t="s">
        <v>1144</v>
      </c>
      <c r="G2" s="179" t="s">
        <v>1145</v>
      </c>
      <c r="H2" s="179" t="s">
        <v>1143</v>
      </c>
      <c r="I2" s="179" t="s">
        <v>1144</v>
      </c>
      <c r="J2" s="179" t="s">
        <v>1145</v>
      </c>
      <c r="K2" s="180"/>
    </row>
    <row r="3" spans="1:26" s="212" customFormat="1" ht="20.25">
      <c r="A3" s="229" t="s">
        <v>1173</v>
      </c>
      <c r="B3" s="161" t="s">
        <v>1146</v>
      </c>
      <c r="C3" s="162" t="s">
        <v>1146</v>
      </c>
      <c r="D3" s="162" t="s">
        <v>1146</v>
      </c>
      <c r="E3" s="162" t="s">
        <v>1146</v>
      </c>
      <c r="F3" s="162" t="s">
        <v>1146</v>
      </c>
      <c r="G3" s="162" t="s">
        <v>1146</v>
      </c>
      <c r="H3" s="162" t="s">
        <v>1146</v>
      </c>
      <c r="I3" s="162" t="s">
        <v>1146</v>
      </c>
      <c r="J3" s="162" t="s">
        <v>1146</v>
      </c>
      <c r="K3" s="180"/>
      <c r="L3" s="197"/>
      <c r="N3" s="197"/>
      <c r="O3" s="197"/>
      <c r="P3" s="197"/>
      <c r="T3" s="197"/>
      <c r="U3" s="197"/>
      <c r="V3" s="197"/>
      <c r="W3" s="197"/>
    </row>
    <row r="4" spans="1:26" s="212" customFormat="1" ht="15.75">
      <c r="A4" s="213" t="s">
        <v>1167</v>
      </c>
      <c r="C4" s="230"/>
      <c r="D4" s="230"/>
      <c r="E4" s="230"/>
      <c r="F4" s="230"/>
      <c r="G4" s="230"/>
      <c r="H4" s="230"/>
      <c r="I4" s="230"/>
      <c r="J4" s="230"/>
      <c r="K4" s="230"/>
      <c r="L4" s="166" t="s">
        <v>1015</v>
      </c>
      <c r="M4" s="230" t="s">
        <v>1162</v>
      </c>
      <c r="N4" s="166" t="s">
        <v>1023</v>
      </c>
      <c r="O4" s="166"/>
      <c r="P4" s="166"/>
      <c r="Q4" s="230" t="s">
        <v>1024</v>
      </c>
      <c r="R4" s="230"/>
      <c r="S4" s="230"/>
      <c r="T4" s="166" t="s">
        <v>1025</v>
      </c>
      <c r="U4" s="166"/>
      <c r="V4" s="166"/>
      <c r="W4" s="166"/>
    </row>
    <row r="5" spans="1:26" s="212" customFormat="1" ht="15.75">
      <c r="A5" s="214" t="s">
        <v>1156</v>
      </c>
      <c r="B5" s="233">
        <v>2802148.1648562099</v>
      </c>
      <c r="C5" s="233">
        <v>0</v>
      </c>
      <c r="D5" s="231"/>
      <c r="E5" s="243">
        <v>1662521.0727887901</v>
      </c>
      <c r="F5" s="242">
        <v>0</v>
      </c>
      <c r="G5" s="241"/>
      <c r="H5" s="243">
        <v>4430773.8685365003</v>
      </c>
      <c r="I5" s="242">
        <v>0</v>
      </c>
      <c r="J5" s="241"/>
      <c r="K5" s="231"/>
      <c r="N5" s="241"/>
      <c r="O5" s="241"/>
      <c r="P5" s="241"/>
      <c r="Q5" s="241"/>
      <c r="R5" s="241"/>
      <c r="S5" s="241"/>
      <c r="T5" s="241">
        <v>0</v>
      </c>
      <c r="U5" s="167"/>
      <c r="V5" s="167"/>
      <c r="W5" s="167"/>
      <c r="X5" s="231">
        <f t="shared" ref="X5:X10" si="0">SUM(C5:T5)</f>
        <v>6093294.9413252901</v>
      </c>
      <c r="Y5" s="232">
        <v>0</v>
      </c>
    </row>
    <row r="6" spans="1:26" s="212" customFormat="1" ht="15.75">
      <c r="A6" s="214" t="s">
        <v>1157</v>
      </c>
      <c r="B6" s="233">
        <v>2508998.2153610699</v>
      </c>
      <c r="C6" s="233">
        <v>0</v>
      </c>
      <c r="D6" s="231">
        <v>90668281.736851901</v>
      </c>
      <c r="E6" s="243">
        <v>3930361.6442319802</v>
      </c>
      <c r="F6" s="242">
        <v>0</v>
      </c>
      <c r="G6" s="241">
        <v>419761.36435910303</v>
      </c>
      <c r="H6" s="243">
        <v>5834035.3991161203</v>
      </c>
      <c r="I6" s="242">
        <v>0</v>
      </c>
      <c r="J6" s="241">
        <v>3606307.8469368801</v>
      </c>
      <c r="K6" s="231"/>
      <c r="N6" s="241">
        <v>277337.47925457102</v>
      </c>
      <c r="O6" s="241"/>
      <c r="P6" s="241"/>
      <c r="Q6" s="241">
        <v>3467484.5103555601</v>
      </c>
      <c r="R6" s="241"/>
      <c r="S6" s="241"/>
      <c r="T6" s="241">
        <v>2500.0000000298</v>
      </c>
      <c r="U6" s="167"/>
      <c r="V6" s="167"/>
      <c r="W6" s="167"/>
      <c r="X6" s="231">
        <f t="shared" si="0"/>
        <v>108206069.98110613</v>
      </c>
      <c r="Y6" s="232">
        <v>229105475.91420001</v>
      </c>
    </row>
    <row r="7" spans="1:26" s="212" customFormat="1" ht="15.75">
      <c r="A7" s="214" t="s">
        <v>1158</v>
      </c>
      <c r="B7" s="233">
        <v>1317856.43699275</v>
      </c>
      <c r="C7" s="233">
        <v>80333.614625909599</v>
      </c>
      <c r="D7" s="231"/>
      <c r="E7" s="243">
        <v>2458764.77224349</v>
      </c>
      <c r="F7" s="242">
        <v>109919.420949933</v>
      </c>
      <c r="G7" s="241"/>
      <c r="H7" s="243">
        <v>2930974.6036255499</v>
      </c>
      <c r="I7" s="242">
        <v>43152.023498632298</v>
      </c>
      <c r="J7" s="241"/>
      <c r="K7" s="231"/>
      <c r="N7" s="241"/>
      <c r="O7" s="241"/>
      <c r="P7" s="241"/>
      <c r="Q7" s="241"/>
      <c r="R7" s="241"/>
      <c r="S7" s="241"/>
      <c r="T7" s="241">
        <v>0</v>
      </c>
      <c r="U7" s="167"/>
      <c r="V7" s="167"/>
      <c r="W7" s="167"/>
      <c r="X7" s="231">
        <f t="shared" si="0"/>
        <v>5623144.4349435149</v>
      </c>
      <c r="Y7" s="232">
        <v>0</v>
      </c>
    </row>
    <row r="8" spans="1:26" s="212" customFormat="1" ht="15.75">
      <c r="A8" s="214" t="s">
        <v>1159</v>
      </c>
      <c r="B8" s="233">
        <v>2708258.6538655302</v>
      </c>
      <c r="C8" s="233">
        <v>0</v>
      </c>
      <c r="D8" s="231"/>
      <c r="E8" s="243">
        <v>2174235.8176729698</v>
      </c>
      <c r="F8" s="242">
        <v>0</v>
      </c>
      <c r="G8" s="241"/>
      <c r="H8" s="243">
        <v>2224775.5106282202</v>
      </c>
      <c r="I8" s="242">
        <v>0</v>
      </c>
      <c r="J8" s="241"/>
      <c r="K8" s="231"/>
      <c r="N8" s="241"/>
      <c r="O8" s="241"/>
      <c r="P8" s="241"/>
      <c r="Q8" s="241"/>
      <c r="R8" s="241"/>
      <c r="S8" s="241"/>
      <c r="T8" s="241">
        <v>400000</v>
      </c>
      <c r="U8" s="167"/>
      <c r="V8" s="167"/>
      <c r="W8" s="167"/>
      <c r="X8" s="231">
        <f t="shared" si="0"/>
        <v>4799011.3283011895</v>
      </c>
      <c r="Y8" s="232">
        <v>400000</v>
      </c>
    </row>
    <row r="9" spans="1:26" s="212" customFormat="1" ht="15.75">
      <c r="A9" s="214" t="s">
        <v>1160</v>
      </c>
      <c r="B9" s="233">
        <v>875229.88501504203</v>
      </c>
      <c r="C9" s="233">
        <v>9286086.1439558007</v>
      </c>
      <c r="D9" s="231">
        <v>78917318.087987706</v>
      </c>
      <c r="E9" s="243">
        <v>491544.147010329</v>
      </c>
      <c r="F9" s="242">
        <v>13207897.0001355</v>
      </c>
      <c r="G9" s="241">
        <v>922965.06329113897</v>
      </c>
      <c r="H9" s="243">
        <v>1270108.9914761099</v>
      </c>
      <c r="I9" s="242">
        <v>26029929.1109658</v>
      </c>
      <c r="J9" s="241">
        <v>0</v>
      </c>
      <c r="K9" s="231"/>
      <c r="N9" s="241">
        <v>0</v>
      </c>
      <c r="O9" s="241"/>
      <c r="P9" s="241"/>
      <c r="Q9" s="241">
        <v>863171.64556961996</v>
      </c>
      <c r="R9" s="241"/>
      <c r="S9" s="241"/>
      <c r="T9" s="241">
        <v>0</v>
      </c>
      <c r="U9" s="167"/>
      <c r="V9" s="167"/>
      <c r="W9" s="167"/>
      <c r="X9" s="231">
        <f t="shared" si="0"/>
        <v>130989020.19039199</v>
      </c>
      <c r="Y9" s="232">
        <v>185521000</v>
      </c>
    </row>
    <row r="10" spans="1:26" s="212" customFormat="1" ht="15.75">
      <c r="A10" s="214" t="s">
        <v>1161</v>
      </c>
      <c r="B10" s="233">
        <v>3982088.3882182399</v>
      </c>
      <c r="C10" s="233">
        <v>0</v>
      </c>
      <c r="D10" s="231">
        <v>3233916.7899673101</v>
      </c>
      <c r="E10" s="243">
        <v>1315598.67761625</v>
      </c>
      <c r="F10" s="242">
        <v>0</v>
      </c>
      <c r="G10" s="241">
        <v>2792415.9896738799</v>
      </c>
      <c r="H10" s="243">
        <v>7074946.2355232304</v>
      </c>
      <c r="I10" s="242">
        <v>0</v>
      </c>
      <c r="J10" s="241">
        <v>2750168.2622883501</v>
      </c>
      <c r="K10" s="231"/>
      <c r="N10" s="241">
        <v>2562527.7186524398</v>
      </c>
      <c r="O10" s="241"/>
      <c r="P10" s="241"/>
      <c r="Q10" s="241">
        <v>2182576.9243225502</v>
      </c>
      <c r="R10" s="241"/>
      <c r="S10" s="241"/>
      <c r="T10" s="241">
        <v>2117740.0877888501</v>
      </c>
      <c r="U10" s="167"/>
      <c r="V10" s="167"/>
      <c r="W10" s="167"/>
      <c r="X10" s="231">
        <f t="shared" si="0"/>
        <v>24029890.685832858</v>
      </c>
      <c r="Y10" s="232">
        <v>45398015.5009626</v>
      </c>
    </row>
    <row r="11" spans="1:26" s="212" customFormat="1" ht="15.75">
      <c r="A11" s="215"/>
      <c r="B11" s="233"/>
      <c r="C11" s="233"/>
      <c r="D11" s="233"/>
      <c r="E11" s="233"/>
      <c r="F11" s="233"/>
      <c r="G11" s="233"/>
      <c r="H11" s="233"/>
      <c r="I11" s="233"/>
      <c r="J11" s="233"/>
      <c r="K11" s="233"/>
      <c r="L11" s="240"/>
      <c r="M11" s="233"/>
      <c r="N11" s="240"/>
      <c r="O11" s="240"/>
      <c r="P11" s="240"/>
      <c r="Q11" s="233"/>
      <c r="R11" s="233"/>
      <c r="S11" s="233"/>
      <c r="T11" s="240"/>
      <c r="U11" s="240"/>
      <c r="V11" s="240"/>
      <c r="W11" s="240"/>
      <c r="X11" s="234">
        <f t="shared" ref="X11" si="1">SUM(B11:T11)</f>
        <v>0</v>
      </c>
      <c r="Y11" s="235">
        <v>460424491.41516298</v>
      </c>
    </row>
    <row r="12" spans="1:26" s="212" customFormat="1" ht="15.75">
      <c r="A12" s="214"/>
      <c r="B12" s="233"/>
      <c r="C12" s="233"/>
      <c r="D12" s="233"/>
      <c r="E12" s="233"/>
      <c r="F12" s="233"/>
      <c r="G12" s="233"/>
      <c r="H12" s="233"/>
      <c r="I12" s="233"/>
      <c r="J12" s="233"/>
      <c r="K12" s="233"/>
      <c r="L12" s="240"/>
      <c r="M12" s="233"/>
      <c r="N12" s="240"/>
      <c r="O12" s="240"/>
      <c r="P12" s="240"/>
      <c r="Q12" s="233"/>
      <c r="R12" s="233"/>
      <c r="S12" s="233"/>
      <c r="T12" s="240"/>
      <c r="U12" s="240"/>
      <c r="V12" s="240"/>
      <c r="W12" s="240"/>
      <c r="X12" s="236"/>
    </row>
    <row r="13" spans="1:26" s="212" customFormat="1" ht="15.75">
      <c r="B13" s="586" t="s">
        <v>1147</v>
      </c>
      <c r="C13" s="587"/>
      <c r="D13" s="587"/>
      <c r="E13" s="588" t="s">
        <v>1148</v>
      </c>
      <c r="F13" s="589"/>
      <c r="G13" s="589"/>
      <c r="H13" s="586" t="s">
        <v>1149</v>
      </c>
      <c r="I13" s="587"/>
      <c r="J13" s="587"/>
      <c r="K13" s="233"/>
      <c r="L13" s="240"/>
      <c r="M13" s="233"/>
      <c r="N13" s="240"/>
      <c r="O13" s="240"/>
      <c r="P13" s="240"/>
      <c r="Q13" s="233"/>
      <c r="R13" s="233"/>
      <c r="S13" s="233"/>
      <c r="T13" s="240"/>
      <c r="U13" s="240"/>
      <c r="V13" s="240"/>
      <c r="W13" s="240"/>
      <c r="X13" s="230" t="s">
        <v>1168</v>
      </c>
      <c r="Y13" s="232" t="s">
        <v>1168</v>
      </c>
    </row>
    <row r="14" spans="1:26" s="212" customFormat="1" ht="15.75">
      <c r="B14" s="181" t="s">
        <v>1143</v>
      </c>
      <c r="C14" s="179" t="s">
        <v>1144</v>
      </c>
      <c r="D14" s="179" t="s">
        <v>1145</v>
      </c>
      <c r="E14" s="179" t="s">
        <v>1143</v>
      </c>
      <c r="F14" s="179" t="s">
        <v>1144</v>
      </c>
      <c r="G14" s="179" t="s">
        <v>1145</v>
      </c>
      <c r="H14" s="179" t="s">
        <v>1143</v>
      </c>
      <c r="I14" s="179" t="s">
        <v>1144</v>
      </c>
      <c r="J14" s="179" t="s">
        <v>1145</v>
      </c>
      <c r="K14" s="233"/>
      <c r="N14" s="243">
        <v>2038111.2376258101</v>
      </c>
      <c r="O14" s="243"/>
      <c r="P14" s="243"/>
      <c r="Q14" s="243">
        <v>2647068.2514572102</v>
      </c>
      <c r="R14" s="243"/>
      <c r="S14" s="243"/>
      <c r="T14" s="243">
        <v>2827226.1708425698</v>
      </c>
      <c r="U14" s="240"/>
      <c r="V14" s="240"/>
      <c r="W14" s="240"/>
      <c r="X14" s="231">
        <f>SUM(B14:T14)</f>
        <v>7512405.6599255893</v>
      </c>
      <c r="Y14" s="232">
        <v>32905405.370035902</v>
      </c>
      <c r="Z14" s="233">
        <f>X14-Y14</f>
        <v>-25392999.710110314</v>
      </c>
    </row>
    <row r="15" spans="1:26" s="212" customFormat="1" ht="15.75">
      <c r="A15" s="213" t="s">
        <v>1169</v>
      </c>
      <c r="B15" s="161" t="s">
        <v>1146</v>
      </c>
      <c r="C15" s="162" t="s">
        <v>1146</v>
      </c>
      <c r="D15" s="162" t="s">
        <v>1146</v>
      </c>
      <c r="E15" s="162" t="s">
        <v>1146</v>
      </c>
      <c r="F15" s="162" t="s">
        <v>1146</v>
      </c>
      <c r="G15" s="162" t="s">
        <v>1146</v>
      </c>
      <c r="H15" s="162" t="s">
        <v>1146</v>
      </c>
      <c r="I15" s="162" t="s">
        <v>1146</v>
      </c>
      <c r="J15" s="162" t="s">
        <v>1146</v>
      </c>
      <c r="K15" s="233"/>
      <c r="N15" s="243">
        <v>4662195.51662648</v>
      </c>
      <c r="O15" s="243"/>
      <c r="P15" s="243"/>
      <c r="Q15" s="243">
        <v>4296875.6622026199</v>
      </c>
      <c r="R15" s="243"/>
      <c r="S15" s="243"/>
      <c r="T15" s="243">
        <v>4124914.0295396298</v>
      </c>
      <c r="U15" s="240"/>
      <c r="V15" s="240"/>
      <c r="W15" s="240"/>
      <c r="X15" s="231">
        <f t="shared" ref="X15:X19" si="2">SUM(B15:T15)</f>
        <v>13083985.20836873</v>
      </c>
      <c r="Y15" s="232">
        <v>52189017.294209898</v>
      </c>
      <c r="Z15" s="233">
        <f t="shared" ref="Z15:Z20" si="3">X15-Y15</f>
        <v>-39105032.085841164</v>
      </c>
    </row>
    <row r="16" spans="1:26" s="212" customFormat="1" ht="15.75">
      <c r="A16" s="214" t="s">
        <v>1156</v>
      </c>
      <c r="B16" s="212">
        <v>3288699.43293986</v>
      </c>
      <c r="C16" s="233">
        <v>0</v>
      </c>
      <c r="D16" s="241"/>
      <c r="E16" s="241">
        <v>3046035.6347803399</v>
      </c>
      <c r="F16" s="241">
        <v>0</v>
      </c>
      <c r="G16" s="241"/>
      <c r="H16" s="241">
        <v>3288699.43293986</v>
      </c>
      <c r="I16" s="241">
        <v>0</v>
      </c>
      <c r="J16" s="241"/>
      <c r="K16" s="233"/>
      <c r="N16" s="243">
        <v>3795966.3972622501</v>
      </c>
      <c r="O16" s="243"/>
      <c r="P16" s="243"/>
      <c r="Q16" s="243">
        <v>3495087.9331129799</v>
      </c>
      <c r="R16" s="243"/>
      <c r="S16" s="243"/>
      <c r="T16" s="243">
        <v>4224179.1982961297</v>
      </c>
      <c r="U16" s="240"/>
      <c r="V16" s="240"/>
      <c r="W16" s="240"/>
      <c r="X16" s="231">
        <f t="shared" si="2"/>
        <v>21138668.02933142</v>
      </c>
      <c r="Y16" s="232">
        <v>31473485.4489986</v>
      </c>
      <c r="Z16" s="233">
        <f t="shared" si="3"/>
        <v>-10334817.419667181</v>
      </c>
    </row>
    <row r="17" spans="1:26" s="212" customFormat="1" ht="15.75">
      <c r="A17" s="214" t="s">
        <v>1157</v>
      </c>
      <c r="B17" s="212">
        <v>4342291.4329758501</v>
      </c>
      <c r="C17" s="233">
        <v>0</v>
      </c>
      <c r="D17" s="241">
        <v>160402.180887375</v>
      </c>
      <c r="E17" s="241">
        <v>4153921.6729212501</v>
      </c>
      <c r="F17" s="241">
        <v>0</v>
      </c>
      <c r="G17" s="241">
        <v>71705497.461159095</v>
      </c>
      <c r="H17" s="241">
        <v>4342291.4329758501</v>
      </c>
      <c r="I17" s="241">
        <v>0</v>
      </c>
      <c r="J17" s="241">
        <v>356523.91636588098</v>
      </c>
      <c r="K17" s="233"/>
      <c r="N17" s="243">
        <v>1904589.5259292501</v>
      </c>
      <c r="O17" s="243"/>
      <c r="P17" s="243"/>
      <c r="Q17" s="243">
        <v>2164415.4753038702</v>
      </c>
      <c r="R17" s="243"/>
      <c r="S17" s="243"/>
      <c r="T17" s="243">
        <v>2626215.1161357001</v>
      </c>
      <c r="U17" s="240"/>
      <c r="V17" s="240"/>
      <c r="W17" s="240"/>
      <c r="X17" s="231">
        <f t="shared" si="2"/>
        <v>91756148.214654118</v>
      </c>
      <c r="Y17" s="232">
        <v>25536388.728182901</v>
      </c>
      <c r="Z17" s="233">
        <f t="shared" si="3"/>
        <v>66219759.486471221</v>
      </c>
    </row>
    <row r="18" spans="1:26" s="212" customFormat="1" ht="15.75">
      <c r="A18" s="214" t="s">
        <v>1158</v>
      </c>
      <c r="B18" s="212">
        <v>1922565.5585837499</v>
      </c>
      <c r="C18" s="233">
        <v>0</v>
      </c>
      <c r="D18" s="241"/>
      <c r="E18" s="241">
        <v>2157540.3428613902</v>
      </c>
      <c r="F18" s="241">
        <v>58351.264768618697</v>
      </c>
      <c r="G18" s="241"/>
      <c r="H18" s="241">
        <v>1922565.5585837499</v>
      </c>
      <c r="I18" s="241">
        <v>0</v>
      </c>
      <c r="J18" s="241"/>
      <c r="K18" s="233"/>
      <c r="N18" s="243">
        <v>542203.40186677699</v>
      </c>
      <c r="O18" s="243"/>
      <c r="P18" s="243"/>
      <c r="Q18" s="243">
        <v>3024115.8770526401</v>
      </c>
      <c r="R18" s="243"/>
      <c r="S18" s="243"/>
      <c r="T18" s="243">
        <v>1096053.6106616601</v>
      </c>
      <c r="U18" s="240"/>
      <c r="V18" s="240"/>
      <c r="W18" s="240"/>
      <c r="X18" s="231">
        <f t="shared" si="2"/>
        <v>10723395.614378585</v>
      </c>
      <c r="Y18" s="232">
        <v>11255393.189452801</v>
      </c>
      <c r="Z18" s="233">
        <f t="shared" si="3"/>
        <v>-531997.57507421635</v>
      </c>
    </row>
    <row r="19" spans="1:26" s="212" customFormat="1" ht="15.75">
      <c r="A19" s="214" t="s">
        <v>1159</v>
      </c>
      <c r="B19" s="212">
        <v>1851019.8571629799</v>
      </c>
      <c r="C19" s="233">
        <v>0</v>
      </c>
      <c r="D19" s="241"/>
      <c r="E19" s="241">
        <v>2239572.4598324299</v>
      </c>
      <c r="F19" s="241">
        <v>0</v>
      </c>
      <c r="G19" s="241"/>
      <c r="H19" s="241">
        <v>1851019.8571629799</v>
      </c>
      <c r="I19" s="241">
        <v>0</v>
      </c>
      <c r="J19" s="241"/>
      <c r="K19" s="233"/>
      <c r="N19" s="243">
        <v>3655830.7160730199</v>
      </c>
      <c r="O19" s="243"/>
      <c r="P19" s="243"/>
      <c r="Q19" s="243">
        <v>12346902.062011899</v>
      </c>
      <c r="R19" s="243"/>
      <c r="S19" s="243"/>
      <c r="T19" s="243">
        <v>7625752.0878101597</v>
      </c>
      <c r="U19" s="240"/>
      <c r="V19" s="240"/>
      <c r="W19" s="240"/>
      <c r="X19" s="231">
        <f t="shared" si="2"/>
        <v>29570097.040053468</v>
      </c>
      <c r="Y19" s="232">
        <v>76763722.030082494</v>
      </c>
      <c r="Z19" s="233">
        <f t="shared" si="3"/>
        <v>-47193624.990029022</v>
      </c>
    </row>
    <row r="20" spans="1:26" s="212" customFormat="1" ht="15.75">
      <c r="A20" s="214" t="s">
        <v>1160</v>
      </c>
      <c r="B20" s="233">
        <v>651705.87724400801</v>
      </c>
      <c r="C20" s="233">
        <v>17276300.180912599</v>
      </c>
      <c r="D20" s="241">
        <v>0</v>
      </c>
      <c r="E20" s="241">
        <v>822147.22518637101</v>
      </c>
      <c r="F20" s="241">
        <v>18950053.108992402</v>
      </c>
      <c r="G20" s="241">
        <v>53140641.147070304</v>
      </c>
      <c r="H20" s="241">
        <v>651705.87724400801</v>
      </c>
      <c r="I20" s="241">
        <v>18042255.191849198</v>
      </c>
      <c r="J20" s="241">
        <v>0</v>
      </c>
      <c r="K20" s="233"/>
      <c r="L20" s="240"/>
      <c r="M20" s="233"/>
      <c r="N20" s="240"/>
      <c r="O20" s="240"/>
      <c r="P20" s="240"/>
      <c r="Q20" s="233"/>
      <c r="R20" s="233"/>
      <c r="S20" s="233"/>
      <c r="T20" s="240"/>
      <c r="U20" s="240"/>
      <c r="V20" s="240"/>
      <c r="W20" s="240"/>
      <c r="X20" s="234">
        <f>SUM(B20:T20)</f>
        <v>109534808.60849889</v>
      </c>
      <c r="Y20" s="232">
        <v>230123412.060963</v>
      </c>
      <c r="Z20" s="233">
        <f t="shared" si="3"/>
        <v>-120588603.45246412</v>
      </c>
    </row>
    <row r="21" spans="1:26" s="212" customFormat="1" ht="15.75">
      <c r="A21" s="214" t="s">
        <v>1161</v>
      </c>
      <c r="B21" s="233">
        <v>7216735.0029593501</v>
      </c>
      <c r="C21" s="233">
        <v>0</v>
      </c>
      <c r="D21" s="241">
        <v>11991031.2800433</v>
      </c>
      <c r="E21" s="241">
        <v>4897342.0760792596</v>
      </c>
      <c r="F21" s="241">
        <v>0</v>
      </c>
      <c r="G21" s="241">
        <v>2652931.7436322202</v>
      </c>
      <c r="H21" s="241">
        <v>7216735.0029593501</v>
      </c>
      <c r="I21" s="241">
        <v>0</v>
      </c>
      <c r="J21" s="241">
        <v>2307475.6879704199</v>
      </c>
      <c r="K21" s="233"/>
      <c r="L21" s="240"/>
      <c r="M21" s="233"/>
      <c r="N21" s="240"/>
      <c r="O21" s="240"/>
      <c r="P21" s="240"/>
      <c r="Q21" s="233"/>
      <c r="R21" s="233"/>
      <c r="S21" s="233"/>
      <c r="T21" s="240"/>
      <c r="U21" s="240"/>
      <c r="V21" s="240"/>
      <c r="W21" s="240"/>
      <c r="X21" s="236"/>
      <c r="Y21" s="232"/>
    </row>
    <row r="22" spans="1:26" s="212" customFormat="1" ht="15.75">
      <c r="A22" s="216"/>
      <c r="B22" s="233"/>
      <c r="C22" s="233"/>
      <c r="D22" s="233"/>
      <c r="E22" s="233"/>
      <c r="F22" s="233"/>
      <c r="G22" s="233"/>
      <c r="H22" s="233"/>
      <c r="I22" s="233"/>
      <c r="J22" s="233"/>
      <c r="K22" s="233"/>
      <c r="L22" s="240"/>
      <c r="M22" s="233"/>
      <c r="N22" s="240"/>
      <c r="O22" s="240"/>
      <c r="P22" s="240"/>
      <c r="Q22" s="233"/>
      <c r="R22" s="233"/>
      <c r="S22" s="233"/>
      <c r="T22" s="240"/>
      <c r="U22" s="240"/>
      <c r="V22" s="240"/>
      <c r="W22" s="240"/>
      <c r="X22" s="236"/>
      <c r="Y22" s="232"/>
    </row>
    <row r="23" spans="1:26" s="212" customFormat="1" ht="15.75">
      <c r="A23" s="211"/>
      <c r="B23" s="233"/>
      <c r="C23" s="233"/>
      <c r="D23" s="233"/>
      <c r="E23" s="233"/>
      <c r="F23" s="233"/>
      <c r="G23" s="233"/>
      <c r="H23" s="233"/>
      <c r="I23" s="233"/>
      <c r="J23" s="233"/>
      <c r="K23" s="233"/>
      <c r="L23" s="240"/>
      <c r="M23" s="233"/>
      <c r="N23" s="240"/>
      <c r="O23" s="240"/>
      <c r="P23" s="240"/>
      <c r="Q23" s="233"/>
      <c r="R23" s="233"/>
      <c r="S23" s="233"/>
      <c r="T23" s="240"/>
      <c r="U23" s="240"/>
      <c r="V23" s="240"/>
      <c r="W23" s="240"/>
      <c r="X23" s="230" t="s">
        <v>1168</v>
      </c>
      <c r="Y23" s="232" t="s">
        <v>1168</v>
      </c>
    </row>
    <row r="24" spans="1:26" s="212" customFormat="1" ht="15.75">
      <c r="A24" s="211"/>
      <c r="B24" s="586" t="s">
        <v>1147</v>
      </c>
      <c r="C24" s="587"/>
      <c r="D24" s="587"/>
      <c r="E24" s="588" t="s">
        <v>1148</v>
      </c>
      <c r="F24" s="589"/>
      <c r="G24" s="589"/>
      <c r="H24" s="586" t="s">
        <v>1149</v>
      </c>
      <c r="I24" s="587"/>
      <c r="J24" s="587"/>
      <c r="K24" s="233"/>
      <c r="N24" s="242">
        <v>0</v>
      </c>
      <c r="O24" s="242"/>
      <c r="P24" s="242"/>
      <c r="Q24" s="242">
        <v>0</v>
      </c>
      <c r="R24" s="242"/>
      <c r="S24" s="242"/>
      <c r="T24" s="242">
        <v>0</v>
      </c>
      <c r="U24" s="240"/>
      <c r="V24" s="240"/>
      <c r="W24" s="240"/>
      <c r="X24" s="231">
        <f t="shared" ref="X24:X32" si="4">SUM(B24:T24)</f>
        <v>0</v>
      </c>
      <c r="Y24" s="232">
        <v>0</v>
      </c>
      <c r="Z24" s="233">
        <f>X24-Y24</f>
        <v>0</v>
      </c>
    </row>
    <row r="25" spans="1:26" s="212" customFormat="1" ht="15.75">
      <c r="A25" s="211"/>
      <c r="B25" s="181" t="s">
        <v>1143</v>
      </c>
      <c r="C25" s="179" t="s">
        <v>1144</v>
      </c>
      <c r="D25" s="179" t="s">
        <v>1145</v>
      </c>
      <c r="E25" s="179" t="s">
        <v>1143</v>
      </c>
      <c r="F25" s="179" t="s">
        <v>1144</v>
      </c>
      <c r="G25" s="179" t="s">
        <v>1145</v>
      </c>
      <c r="H25" s="179" t="s">
        <v>1143</v>
      </c>
      <c r="I25" s="179" t="s">
        <v>1144</v>
      </c>
      <c r="J25" s="179" t="s">
        <v>1145</v>
      </c>
      <c r="K25" s="233"/>
      <c r="N25" s="242"/>
      <c r="O25" s="242"/>
      <c r="P25" s="242"/>
      <c r="Q25" s="242"/>
      <c r="R25" s="242"/>
      <c r="S25" s="242"/>
      <c r="T25" s="242"/>
      <c r="U25" s="240"/>
      <c r="V25" s="240"/>
      <c r="W25" s="240"/>
      <c r="X25" s="231"/>
      <c r="Y25" s="232"/>
      <c r="Z25" s="233"/>
    </row>
    <row r="26" spans="1:26" s="212" customFormat="1" ht="15.75">
      <c r="A26" s="211"/>
      <c r="B26" s="161" t="s">
        <v>1146</v>
      </c>
      <c r="C26" s="162" t="s">
        <v>1146</v>
      </c>
      <c r="D26" s="162" t="s">
        <v>1146</v>
      </c>
      <c r="E26" s="162" t="s">
        <v>1146</v>
      </c>
      <c r="F26" s="162" t="s">
        <v>1146</v>
      </c>
      <c r="G26" s="162" t="s">
        <v>1146</v>
      </c>
      <c r="H26" s="162" t="s">
        <v>1146</v>
      </c>
      <c r="I26" s="162" t="s">
        <v>1146</v>
      </c>
      <c r="J26" s="162" t="s">
        <v>1146</v>
      </c>
      <c r="K26" s="233"/>
      <c r="N26" s="242"/>
      <c r="O26" s="242"/>
      <c r="P26" s="242"/>
      <c r="Q26" s="242"/>
      <c r="R26" s="242"/>
      <c r="S26" s="242"/>
      <c r="T26" s="242"/>
      <c r="U26" s="240"/>
      <c r="V26" s="240"/>
      <c r="W26" s="240"/>
      <c r="X26" s="231"/>
      <c r="Y26" s="232"/>
      <c r="Z26" s="233"/>
    </row>
    <row r="27" spans="1:26" s="212" customFormat="1" ht="15.75">
      <c r="A27" s="213" t="s">
        <v>1170</v>
      </c>
      <c r="C27" s="233"/>
      <c r="D27" s="233"/>
      <c r="E27" s="233"/>
      <c r="F27" s="233"/>
      <c r="G27" s="233"/>
      <c r="H27" s="233"/>
      <c r="I27" s="233"/>
      <c r="J27" s="233"/>
      <c r="K27" s="233"/>
      <c r="N27" s="242">
        <v>0</v>
      </c>
      <c r="O27" s="242"/>
      <c r="P27" s="242"/>
      <c r="Q27" s="242">
        <v>0</v>
      </c>
      <c r="R27" s="242"/>
      <c r="S27" s="242"/>
      <c r="T27" s="242">
        <v>0</v>
      </c>
      <c r="U27" s="240"/>
      <c r="V27" s="240"/>
      <c r="W27" s="240"/>
      <c r="X27" s="231">
        <f t="shared" si="4"/>
        <v>0</v>
      </c>
      <c r="Y27" s="232">
        <v>0</v>
      </c>
      <c r="Z27" s="233">
        <f t="shared" ref="Z27:Z32" si="5">X27-Y27</f>
        <v>0</v>
      </c>
    </row>
    <row r="28" spans="1:26" s="212" customFormat="1" ht="15.75">
      <c r="A28" s="214" t="s">
        <v>1156</v>
      </c>
      <c r="B28" s="212">
        <v>2197644.96706026</v>
      </c>
      <c r="C28" s="233">
        <v>0</v>
      </c>
      <c r="D28" s="241"/>
      <c r="E28" s="241">
        <v>2970094.61437887</v>
      </c>
      <c r="F28" s="241">
        <v>0</v>
      </c>
      <c r="G28" s="241"/>
      <c r="H28" s="241">
        <v>1706382.52182959</v>
      </c>
      <c r="I28" s="241">
        <v>0</v>
      </c>
      <c r="J28" s="241"/>
      <c r="K28" s="233"/>
      <c r="N28" s="242">
        <v>65986.003129445002</v>
      </c>
      <c r="O28" s="242"/>
      <c r="P28" s="242"/>
      <c r="Q28" s="242">
        <v>0</v>
      </c>
      <c r="R28" s="242"/>
      <c r="S28" s="242"/>
      <c r="T28" s="242">
        <v>200887.2094278</v>
      </c>
      <c r="U28" s="240"/>
      <c r="V28" s="240"/>
      <c r="W28" s="240"/>
      <c r="X28" s="231">
        <f t="shared" si="4"/>
        <v>7140995.3158259653</v>
      </c>
      <c r="Y28" s="232">
        <v>1100000</v>
      </c>
      <c r="Z28" s="233">
        <f t="shared" si="5"/>
        <v>6040995.3158259653</v>
      </c>
    </row>
    <row r="29" spans="1:26" s="212" customFormat="1" ht="15.75">
      <c r="A29" s="214" t="s">
        <v>1157</v>
      </c>
      <c r="B29" s="212">
        <v>3955774.2850852101</v>
      </c>
      <c r="C29" s="233">
        <v>0</v>
      </c>
      <c r="D29" s="241">
        <v>3640272.2432497102</v>
      </c>
      <c r="E29" s="241">
        <v>5290059.6087027304</v>
      </c>
      <c r="F29" s="241">
        <v>0</v>
      </c>
      <c r="G29" s="241">
        <v>170064.44808402599</v>
      </c>
      <c r="H29" s="241">
        <v>4747298.3944711499</v>
      </c>
      <c r="I29" s="241">
        <v>0</v>
      </c>
      <c r="J29" s="241">
        <v>54631042.726696</v>
      </c>
      <c r="K29" s="233"/>
      <c r="N29" s="242">
        <v>0</v>
      </c>
      <c r="O29" s="242"/>
      <c r="P29" s="242"/>
      <c r="Q29" s="242">
        <v>0</v>
      </c>
      <c r="R29" s="242"/>
      <c r="S29" s="242"/>
      <c r="T29" s="242">
        <v>0</v>
      </c>
      <c r="U29" s="240"/>
      <c r="V29" s="240"/>
      <c r="W29" s="240"/>
      <c r="X29" s="231">
        <f t="shared" si="4"/>
        <v>72434511.706288829</v>
      </c>
      <c r="Y29" s="232">
        <v>0</v>
      </c>
      <c r="Z29" s="233">
        <f t="shared" si="5"/>
        <v>72434511.706288829</v>
      </c>
    </row>
    <row r="30" spans="1:26" s="212" customFormat="1" ht="15.75">
      <c r="A30" s="214" t="s">
        <v>1158</v>
      </c>
      <c r="B30" s="212">
        <v>1939960.7322070601</v>
      </c>
      <c r="C30" s="233">
        <v>0</v>
      </c>
      <c r="D30" s="241"/>
      <c r="E30" s="241">
        <v>3732529.0050871898</v>
      </c>
      <c r="F30" s="241">
        <v>540678.71360464499</v>
      </c>
      <c r="G30" s="241"/>
      <c r="H30" s="241">
        <v>1575494.9101422699</v>
      </c>
      <c r="I30" s="241">
        <v>691.74999501624302</v>
      </c>
      <c r="J30" s="241"/>
      <c r="K30" s="233"/>
      <c r="N30" s="242">
        <v>22128382.858323701</v>
      </c>
      <c r="O30" s="242"/>
      <c r="P30" s="242"/>
      <c r="Q30" s="242">
        <v>31660325.333536699</v>
      </c>
      <c r="R30" s="242"/>
      <c r="S30" s="242"/>
      <c r="T30" s="242">
        <v>16713085.7896304</v>
      </c>
      <c r="U30" s="240"/>
      <c r="V30" s="240"/>
      <c r="W30" s="240"/>
      <c r="X30" s="231">
        <f t="shared" si="4"/>
        <v>78291149.092526987</v>
      </c>
      <c r="Y30" s="232">
        <v>208274553.44</v>
      </c>
      <c r="Z30" s="233">
        <f t="shared" si="5"/>
        <v>-129983404.34747301</v>
      </c>
    </row>
    <row r="31" spans="1:26" s="212" customFormat="1" ht="15.75">
      <c r="A31" s="214" t="s">
        <v>1159</v>
      </c>
      <c r="B31" s="212">
        <v>1410737.59817522</v>
      </c>
      <c r="C31" s="233">
        <v>0</v>
      </c>
      <c r="D31" s="241"/>
      <c r="E31" s="241">
        <v>2629791.05521918</v>
      </c>
      <c r="F31" s="241">
        <v>0</v>
      </c>
      <c r="G31" s="241"/>
      <c r="H31" s="241">
        <v>1751757.80109457</v>
      </c>
      <c r="I31" s="241">
        <v>0</v>
      </c>
      <c r="J31" s="241"/>
      <c r="K31" s="233"/>
      <c r="N31" s="242">
        <v>0</v>
      </c>
      <c r="O31" s="242"/>
      <c r="P31" s="242"/>
      <c r="Q31" s="242">
        <v>0</v>
      </c>
      <c r="R31" s="242"/>
      <c r="S31" s="242"/>
      <c r="T31" s="242">
        <v>0</v>
      </c>
      <c r="U31" s="240"/>
      <c r="V31" s="240"/>
      <c r="W31" s="240"/>
      <c r="X31" s="231">
        <f t="shared" si="4"/>
        <v>5792286.4544889703</v>
      </c>
      <c r="Y31" s="232">
        <v>0</v>
      </c>
      <c r="Z31" s="233">
        <f t="shared" si="5"/>
        <v>5792286.4544889703</v>
      </c>
    </row>
    <row r="32" spans="1:26" s="212" customFormat="1" ht="15.75">
      <c r="A32" s="214" t="s">
        <v>1160</v>
      </c>
      <c r="B32" s="212">
        <v>576168.15152060997</v>
      </c>
      <c r="C32" s="212">
        <v>16612153.709678199</v>
      </c>
      <c r="D32" s="241">
        <v>3750000</v>
      </c>
      <c r="E32" s="241">
        <v>769489.650389913</v>
      </c>
      <c r="F32" s="241">
        <v>7335336.7594226599</v>
      </c>
      <c r="G32" s="241">
        <v>6245931.6455696197</v>
      </c>
      <c r="H32" s="241">
        <v>484920.494785305</v>
      </c>
      <c r="I32" s="241">
        <v>11032748.252597</v>
      </c>
      <c r="J32" s="241">
        <v>41680972.410511702</v>
      </c>
      <c r="L32" s="197"/>
      <c r="N32" s="197"/>
      <c r="O32" s="197"/>
      <c r="P32" s="197"/>
      <c r="T32" s="197"/>
      <c r="U32" s="197"/>
      <c r="V32" s="197"/>
      <c r="W32" s="197"/>
      <c r="X32" s="234">
        <f t="shared" si="4"/>
        <v>88487721.074475005</v>
      </c>
      <c r="Y32" s="232">
        <v>209374553.44</v>
      </c>
      <c r="Z32" s="233">
        <f t="shared" si="5"/>
        <v>-120886832.36552499</v>
      </c>
    </row>
    <row r="33" spans="1:23" s="212" customFormat="1" ht="15.75">
      <c r="A33" s="214" t="s">
        <v>1161</v>
      </c>
      <c r="B33" s="212">
        <v>6819827.0542734396</v>
      </c>
      <c r="C33" s="212">
        <v>0</v>
      </c>
      <c r="D33" s="241">
        <v>7336496.4768487504</v>
      </c>
      <c r="E33" s="241">
        <v>9954443.9924095608</v>
      </c>
      <c r="F33" s="241">
        <v>0</v>
      </c>
      <c r="G33" s="241">
        <v>2721866.09082474</v>
      </c>
      <c r="H33" s="241">
        <v>4657520.7341488097</v>
      </c>
      <c r="I33" s="241">
        <v>0</v>
      </c>
      <c r="J33" s="241">
        <v>2748868.4489497798</v>
      </c>
      <c r="L33" s="197"/>
      <c r="N33" s="197"/>
      <c r="O33" s="197"/>
      <c r="P33" s="197"/>
      <c r="T33" s="197"/>
      <c r="U33" s="197"/>
      <c r="V33" s="197"/>
      <c r="W33" s="197"/>
    </row>
    <row r="37" spans="1:23">
      <c r="B37" s="586" t="s">
        <v>1147</v>
      </c>
      <c r="C37" s="587"/>
      <c r="D37" s="587"/>
      <c r="E37" s="588" t="s">
        <v>1148</v>
      </c>
      <c r="F37" s="589"/>
      <c r="G37" s="589"/>
      <c r="H37" s="586" t="s">
        <v>1149</v>
      </c>
      <c r="I37" s="587"/>
      <c r="J37" s="587"/>
    </row>
    <row r="38" spans="1:23">
      <c r="B38" s="181" t="s">
        <v>1143</v>
      </c>
      <c r="C38" s="179" t="s">
        <v>1144</v>
      </c>
      <c r="D38" s="179" t="s">
        <v>1145</v>
      </c>
      <c r="E38" s="179" t="s">
        <v>1143</v>
      </c>
      <c r="F38" s="179" t="s">
        <v>1144</v>
      </c>
      <c r="G38" s="179" t="s">
        <v>1145</v>
      </c>
      <c r="H38" s="179" t="s">
        <v>1143</v>
      </c>
      <c r="I38" s="179" t="s">
        <v>1144</v>
      </c>
      <c r="J38" s="179" t="s">
        <v>1145</v>
      </c>
    </row>
    <row r="39" spans="1:23" ht="15.75">
      <c r="A39" s="213" t="s">
        <v>1170</v>
      </c>
      <c r="B39" s="161" t="s">
        <v>1146</v>
      </c>
      <c r="C39" s="162" t="s">
        <v>1146</v>
      </c>
      <c r="D39" s="162" t="s">
        <v>1146</v>
      </c>
      <c r="E39" s="162" t="s">
        <v>1146</v>
      </c>
      <c r="F39" s="162" t="s">
        <v>1146</v>
      </c>
      <c r="G39" s="162" t="s">
        <v>1146</v>
      </c>
      <c r="H39" s="162" t="s">
        <v>1146</v>
      </c>
      <c r="I39" s="162" t="s">
        <v>1146</v>
      </c>
      <c r="J39" s="162" t="s">
        <v>1146</v>
      </c>
    </row>
    <row r="40" spans="1:23" ht="15.75">
      <c r="A40" s="214" t="s">
        <v>1156</v>
      </c>
      <c r="B40">
        <v>2038111.2376258101</v>
      </c>
      <c r="C40">
        <v>0</v>
      </c>
      <c r="D40" s="241"/>
      <c r="E40" s="241">
        <v>2647068.2514572102</v>
      </c>
      <c r="F40" s="241">
        <v>0</v>
      </c>
      <c r="G40" s="241"/>
      <c r="H40" s="241">
        <v>2827226.1708425698</v>
      </c>
      <c r="I40" s="241">
        <v>0</v>
      </c>
      <c r="J40" s="241">
        <v>0</v>
      </c>
    </row>
    <row r="41" spans="1:23" ht="15.75">
      <c r="A41" s="214" t="s">
        <v>1157</v>
      </c>
      <c r="B41">
        <v>4662195.51662648</v>
      </c>
      <c r="C41">
        <v>0</v>
      </c>
      <c r="D41" s="241">
        <v>277337.47925457102</v>
      </c>
      <c r="E41" s="241">
        <v>4296875.6622026199</v>
      </c>
      <c r="F41" s="241">
        <v>0</v>
      </c>
      <c r="G41" s="241">
        <v>3467484.5103555601</v>
      </c>
      <c r="H41" s="241">
        <v>4124914.0295396298</v>
      </c>
      <c r="I41" s="241">
        <v>0</v>
      </c>
      <c r="J41" s="241">
        <v>2500.0000000298</v>
      </c>
    </row>
    <row r="42" spans="1:23" ht="15.75">
      <c r="A42" s="214" t="s">
        <v>1158</v>
      </c>
      <c r="B42">
        <v>3795966.3972622501</v>
      </c>
      <c r="C42">
        <v>65986.003129445002</v>
      </c>
      <c r="D42" s="241"/>
      <c r="E42" s="241">
        <v>3495087.9331129799</v>
      </c>
      <c r="F42" s="241">
        <v>0</v>
      </c>
      <c r="G42" s="241"/>
      <c r="H42" s="241">
        <v>4224179.1982961297</v>
      </c>
      <c r="I42" s="241">
        <v>200887.2094278</v>
      </c>
      <c r="J42" s="241">
        <v>0</v>
      </c>
    </row>
    <row r="43" spans="1:23" ht="15.75">
      <c r="A43" s="214" t="s">
        <v>1159</v>
      </c>
      <c r="B43">
        <v>1904589.5259292501</v>
      </c>
      <c r="C43">
        <v>0</v>
      </c>
      <c r="D43" s="241"/>
      <c r="E43" s="241">
        <v>2164415.4753038702</v>
      </c>
      <c r="F43" s="241">
        <v>0</v>
      </c>
      <c r="G43" s="241"/>
      <c r="H43" s="241">
        <v>2626215.1161357001</v>
      </c>
      <c r="I43" s="241">
        <v>0</v>
      </c>
      <c r="J43" s="241">
        <v>400000</v>
      </c>
    </row>
    <row r="44" spans="1:23" ht="15.75">
      <c r="A44" s="214" t="s">
        <v>1160</v>
      </c>
      <c r="B44">
        <v>542203.40186677699</v>
      </c>
      <c r="C44">
        <v>22128382.858323701</v>
      </c>
      <c r="D44" s="241">
        <v>0</v>
      </c>
      <c r="E44" s="241">
        <v>3024115.8770526401</v>
      </c>
      <c r="F44" s="241">
        <v>31660325.333536699</v>
      </c>
      <c r="G44" s="241">
        <v>863171.64556961996</v>
      </c>
      <c r="H44" s="241">
        <v>1096053.6106616601</v>
      </c>
      <c r="I44" s="241">
        <v>16713085.7896304</v>
      </c>
      <c r="J44" s="241">
        <v>0</v>
      </c>
    </row>
    <row r="45" spans="1:23" ht="15.75">
      <c r="A45" s="214" t="s">
        <v>1161</v>
      </c>
      <c r="B45">
        <v>3655830.7160730199</v>
      </c>
      <c r="C45">
        <v>0</v>
      </c>
      <c r="D45" s="241">
        <v>2562527.7186524398</v>
      </c>
      <c r="E45" s="241">
        <v>12346902.062011899</v>
      </c>
      <c r="F45" s="241">
        <v>0</v>
      </c>
      <c r="G45" s="241">
        <v>2182576.9243225502</v>
      </c>
      <c r="H45" s="241">
        <v>7625752.0878101597</v>
      </c>
      <c r="I45" s="241">
        <v>0</v>
      </c>
      <c r="J45" s="241">
        <v>2117740.0877888501</v>
      </c>
    </row>
  </sheetData>
  <mergeCells count="12">
    <mergeCell ref="H1:J1"/>
    <mergeCell ref="B13:D13"/>
    <mergeCell ref="E13:G13"/>
    <mergeCell ref="H13:J13"/>
    <mergeCell ref="B37:D37"/>
    <mergeCell ref="E37:G37"/>
    <mergeCell ref="H37:J37"/>
    <mergeCell ref="B24:D24"/>
    <mergeCell ref="E24:G24"/>
    <mergeCell ref="H24:J24"/>
    <mergeCell ref="B1:D1"/>
    <mergeCell ref="E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U57"/>
  <sheetViews>
    <sheetView zoomScaleSheetLayoutView="100" workbookViewId="0">
      <pane ySplit="3" topLeftCell="A10" activePane="bottomLeft" state="frozen"/>
      <selection pane="bottomLeft" activeCell="A13" sqref="A13"/>
    </sheetView>
  </sheetViews>
  <sheetFormatPr defaultColWidth="8" defaultRowHeight="16.5"/>
  <cols>
    <col min="1" max="1" width="14.42578125" style="103" customWidth="1"/>
    <col min="2" max="2" width="24.42578125" style="5" customWidth="1"/>
    <col min="3" max="3" width="24.5703125" style="5" customWidth="1"/>
    <col min="4" max="4" width="14.28515625" style="5" hidden="1" customWidth="1"/>
    <col min="5" max="5" width="15.7109375" style="5" customWidth="1"/>
    <col min="6" max="6" width="0" style="5" hidden="1" customWidth="1"/>
    <col min="7" max="7" width="24.5703125" style="5" customWidth="1"/>
    <col min="8" max="8" width="13.28515625" style="5" customWidth="1"/>
    <col min="9" max="9" width="15.28515625" style="155" customWidth="1"/>
    <col min="10" max="10" width="14.85546875" style="5" customWidth="1"/>
    <col min="11" max="11" width="6" style="5" hidden="1" customWidth="1"/>
    <col min="12" max="12" width="14.28515625" style="5" customWidth="1"/>
    <col min="13" max="13" width="6" style="5" hidden="1" customWidth="1"/>
    <col min="14" max="14" width="15.42578125" style="5" customWidth="1"/>
    <col min="15" max="15" width="6.140625" style="5" hidden="1" customWidth="1"/>
    <col min="16" max="16" width="17" style="5" customWidth="1"/>
    <col min="17" max="17" width="5.140625" style="5" hidden="1" customWidth="1"/>
    <col min="18" max="20" width="0" style="5" hidden="1" customWidth="1"/>
    <col min="21" max="21" width="15.28515625" style="5" customWidth="1"/>
    <col min="22" max="22" width="8" style="5" customWidth="1"/>
    <col min="23" max="16384" width="8" style="5"/>
  </cols>
  <sheetData>
    <row r="2" spans="1:21" s="1" customFormat="1">
      <c r="A2" s="552" t="s">
        <v>0</v>
      </c>
      <c r="B2" s="104" t="s">
        <v>1</v>
      </c>
      <c r="C2" s="104" t="s">
        <v>638</v>
      </c>
      <c r="D2" s="552" t="s">
        <v>3</v>
      </c>
      <c r="E2" s="552" t="s">
        <v>4</v>
      </c>
      <c r="F2" s="552" t="s">
        <v>5</v>
      </c>
      <c r="G2" s="552" t="s">
        <v>6</v>
      </c>
      <c r="H2" s="552" t="s">
        <v>7</v>
      </c>
      <c r="I2" s="206" t="s">
        <v>8</v>
      </c>
      <c r="J2" s="552" t="s">
        <v>9</v>
      </c>
      <c r="K2" s="552"/>
      <c r="L2" s="552"/>
      <c r="M2" s="552"/>
      <c r="N2" s="552"/>
      <c r="O2" s="552"/>
      <c r="P2" s="552"/>
      <c r="Q2" s="552"/>
      <c r="R2" s="552" t="s">
        <v>10</v>
      </c>
      <c r="S2" s="552"/>
      <c r="T2" s="552"/>
      <c r="U2" s="206" t="s">
        <v>927</v>
      </c>
    </row>
    <row r="3" spans="1:21" s="1" customFormat="1">
      <c r="A3" s="552"/>
      <c r="B3" s="104"/>
      <c r="C3" s="104"/>
      <c r="D3" s="552"/>
      <c r="E3" s="552"/>
      <c r="F3" s="552"/>
      <c r="G3" s="552"/>
      <c r="H3" s="552"/>
      <c r="I3" s="2" t="s">
        <v>11</v>
      </c>
      <c r="J3" s="3" t="s">
        <v>12</v>
      </c>
      <c r="K3" s="3"/>
      <c r="L3" s="3" t="s">
        <v>13</v>
      </c>
      <c r="M3" s="3"/>
      <c r="N3" s="3" t="s">
        <v>14</v>
      </c>
      <c r="O3" s="3"/>
      <c r="P3" s="3" t="s">
        <v>15</v>
      </c>
      <c r="Q3" s="3"/>
      <c r="R3" s="2" t="s">
        <v>16</v>
      </c>
      <c r="S3" s="2" t="s">
        <v>17</v>
      </c>
      <c r="T3" s="2" t="s">
        <v>18</v>
      </c>
      <c r="U3" s="2" t="s">
        <v>932</v>
      </c>
    </row>
    <row r="4" spans="1:21" ht="33" hidden="1">
      <c r="A4" s="434" t="s">
        <v>639</v>
      </c>
      <c r="B4" s="42" t="s">
        <v>640</v>
      </c>
      <c r="C4" s="42" t="s">
        <v>641</v>
      </c>
      <c r="D4" s="42"/>
      <c r="E4" s="130">
        <v>750000</v>
      </c>
      <c r="F4" s="4"/>
      <c r="G4" s="42" t="s">
        <v>642</v>
      </c>
      <c r="H4" s="105" t="s">
        <v>643</v>
      </c>
      <c r="I4" s="152">
        <v>0.73</v>
      </c>
      <c r="J4" s="107">
        <v>0.9</v>
      </c>
      <c r="K4" s="108"/>
      <c r="L4" s="107">
        <v>0.9</v>
      </c>
      <c r="M4" s="108"/>
      <c r="N4" s="107">
        <v>0.9</v>
      </c>
      <c r="O4" s="108"/>
      <c r="P4" s="107">
        <v>0.9</v>
      </c>
      <c r="Q4" s="108"/>
      <c r="U4" s="106">
        <v>0.9</v>
      </c>
    </row>
    <row r="5" spans="1:21" ht="214.5" hidden="1">
      <c r="A5" s="434"/>
      <c r="B5" s="42" t="s">
        <v>644</v>
      </c>
      <c r="C5" s="42" t="s">
        <v>645</v>
      </c>
      <c r="D5" s="42"/>
      <c r="E5" s="105" t="s">
        <v>308</v>
      </c>
      <c r="F5" s="4"/>
      <c r="G5" s="42" t="s">
        <v>646</v>
      </c>
      <c r="H5" s="105" t="s">
        <v>643</v>
      </c>
      <c r="I5" s="153" t="s">
        <v>647</v>
      </c>
      <c r="J5" s="109" t="s">
        <v>648</v>
      </c>
      <c r="K5" s="110"/>
      <c r="L5" s="109" t="s">
        <v>648</v>
      </c>
      <c r="M5" s="110"/>
      <c r="N5" s="109" t="s">
        <v>648</v>
      </c>
      <c r="O5" s="110"/>
      <c r="P5" s="109" t="s">
        <v>648</v>
      </c>
      <c r="Q5" s="108"/>
      <c r="U5" s="105" t="s">
        <v>933</v>
      </c>
    </row>
    <row r="6" spans="1:21" s="18" customFormat="1" ht="148.5" hidden="1">
      <c r="A6" s="111" t="s">
        <v>649</v>
      </c>
      <c r="B6" s="109" t="s">
        <v>650</v>
      </c>
      <c r="C6" s="109" t="s">
        <v>651</v>
      </c>
      <c r="D6" s="112"/>
      <c r="E6" s="129">
        <v>50000</v>
      </c>
      <c r="F6" s="112"/>
      <c r="G6" s="109" t="s">
        <v>652</v>
      </c>
      <c r="H6" s="113" t="s">
        <v>643</v>
      </c>
      <c r="I6" s="156" t="s">
        <v>653</v>
      </c>
      <c r="J6" s="109" t="s">
        <v>654</v>
      </c>
      <c r="K6" s="114"/>
      <c r="L6" s="109" t="s">
        <v>655</v>
      </c>
      <c r="M6" s="114"/>
      <c r="N6" s="109" t="s">
        <v>656</v>
      </c>
      <c r="O6" s="114">
        <v>50000</v>
      </c>
      <c r="P6" s="109" t="s">
        <v>657</v>
      </c>
      <c r="Q6" s="114"/>
      <c r="U6" s="109" t="s">
        <v>934</v>
      </c>
    </row>
    <row r="7" spans="1:21" s="18" customFormat="1" ht="99" hidden="1">
      <c r="A7" s="492" t="s">
        <v>649</v>
      </c>
      <c r="B7" s="109" t="s">
        <v>658</v>
      </c>
      <c r="C7" s="115" t="s">
        <v>659</v>
      </c>
      <c r="D7" s="112"/>
      <c r="E7" s="129">
        <v>300000</v>
      </c>
      <c r="F7" s="112"/>
      <c r="G7" s="115" t="s">
        <v>660</v>
      </c>
      <c r="H7" s="113" t="s">
        <v>643</v>
      </c>
      <c r="I7" s="157" t="s">
        <v>661</v>
      </c>
      <c r="J7" s="116" t="s">
        <v>662</v>
      </c>
      <c r="K7" s="114">
        <v>300000</v>
      </c>
      <c r="L7" s="117" t="s">
        <v>275</v>
      </c>
      <c r="M7" s="114"/>
      <c r="N7" s="117" t="s">
        <v>275</v>
      </c>
      <c r="O7" s="114"/>
      <c r="P7" s="117" t="s">
        <v>275</v>
      </c>
      <c r="Q7" s="117"/>
      <c r="U7" s="116" t="s">
        <v>662</v>
      </c>
    </row>
    <row r="8" spans="1:21" ht="82.5" hidden="1">
      <c r="A8" s="118"/>
      <c r="B8" s="115" t="s">
        <v>663</v>
      </c>
      <c r="C8" s="481" t="s">
        <v>1181</v>
      </c>
      <c r="D8" s="4"/>
      <c r="E8" s="130">
        <v>50000</v>
      </c>
      <c r="F8" s="4"/>
      <c r="G8" s="119" t="s">
        <v>664</v>
      </c>
      <c r="H8" s="105" t="s">
        <v>643</v>
      </c>
      <c r="I8" s="158">
        <v>1</v>
      </c>
      <c r="J8" s="120" t="s">
        <v>275</v>
      </c>
      <c r="K8" s="108"/>
      <c r="L8" s="120" t="s">
        <v>275</v>
      </c>
      <c r="M8" s="108"/>
      <c r="N8" s="109" t="s">
        <v>665</v>
      </c>
      <c r="O8" s="108">
        <v>50000</v>
      </c>
      <c r="P8" s="109" t="s">
        <v>666</v>
      </c>
      <c r="Q8" s="108"/>
      <c r="U8" s="116" t="s">
        <v>935</v>
      </c>
    </row>
    <row r="9" spans="1:21" s="18" customFormat="1" ht="148.5" hidden="1">
      <c r="A9" s="111"/>
      <c r="B9" s="115" t="s">
        <v>667</v>
      </c>
      <c r="C9" s="109" t="s">
        <v>668</v>
      </c>
      <c r="D9" s="112"/>
      <c r="E9" s="130">
        <v>50000</v>
      </c>
      <c r="F9" s="112"/>
      <c r="G9" s="115" t="s">
        <v>669</v>
      </c>
      <c r="H9" s="113" t="s">
        <v>643</v>
      </c>
      <c r="I9" s="154">
        <v>12</v>
      </c>
      <c r="J9" s="115" t="s">
        <v>670</v>
      </c>
      <c r="K9" s="114"/>
      <c r="L9" s="115" t="s">
        <v>670</v>
      </c>
      <c r="M9" s="114"/>
      <c r="N9" s="115" t="s">
        <v>670</v>
      </c>
      <c r="O9" s="114"/>
      <c r="P9" s="115" t="s">
        <v>670</v>
      </c>
      <c r="Q9" s="114"/>
      <c r="U9" s="113" t="s">
        <v>933</v>
      </c>
    </row>
    <row r="10" spans="1:21" ht="66">
      <c r="A10" s="461" t="s">
        <v>649</v>
      </c>
      <c r="B10" s="121" t="s">
        <v>671</v>
      </c>
      <c r="C10" s="121" t="s">
        <v>672</v>
      </c>
      <c r="D10" s="4"/>
      <c r="E10" s="105" t="s">
        <v>308</v>
      </c>
      <c r="F10" s="4"/>
      <c r="G10" s="121" t="s">
        <v>673</v>
      </c>
      <c r="H10" s="105" t="s">
        <v>643</v>
      </c>
      <c r="I10" s="97"/>
      <c r="J10" s="122">
        <v>1</v>
      </c>
      <c r="K10" s="108"/>
      <c r="L10" s="122">
        <v>1</v>
      </c>
      <c r="M10" s="108"/>
      <c r="N10" s="122">
        <v>1</v>
      </c>
      <c r="O10" s="108"/>
      <c r="P10" s="122">
        <v>1</v>
      </c>
      <c r="Q10" s="108"/>
      <c r="U10" s="109" t="s">
        <v>936</v>
      </c>
    </row>
    <row r="11" spans="1:21" ht="82.5">
      <c r="A11" s="435"/>
      <c r="B11" s="121" t="s">
        <v>674</v>
      </c>
      <c r="C11" s="121" t="s">
        <v>675</v>
      </c>
      <c r="D11" s="4"/>
      <c r="E11" s="105" t="s">
        <v>308</v>
      </c>
      <c r="F11" s="4"/>
      <c r="G11" s="121" t="s">
        <v>676</v>
      </c>
      <c r="H11" s="105" t="s">
        <v>643</v>
      </c>
      <c r="I11" s="97" t="s">
        <v>938</v>
      </c>
      <c r="J11" s="122"/>
      <c r="K11" s="108"/>
      <c r="L11" s="122"/>
      <c r="M11" s="108"/>
      <c r="N11" s="122">
        <v>1</v>
      </c>
      <c r="O11" s="108">
        <v>50000</v>
      </c>
      <c r="P11" s="122"/>
      <c r="Q11" s="108"/>
      <c r="U11" s="123" t="s">
        <v>937</v>
      </c>
    </row>
    <row r="12" spans="1:21" ht="82.5">
      <c r="A12" s="435"/>
      <c r="B12" s="119" t="s">
        <v>677</v>
      </c>
      <c r="C12" s="121" t="s">
        <v>678</v>
      </c>
      <c r="D12" s="4"/>
      <c r="E12" s="130">
        <v>80000</v>
      </c>
      <c r="F12" s="4"/>
      <c r="G12" s="121" t="s">
        <v>679</v>
      </c>
      <c r="H12" s="105" t="s">
        <v>643</v>
      </c>
      <c r="I12" s="127" t="s">
        <v>679</v>
      </c>
      <c r="J12" s="122" t="s">
        <v>275</v>
      </c>
      <c r="K12" s="108"/>
      <c r="L12" s="122" t="s">
        <v>275</v>
      </c>
      <c r="M12" s="108"/>
      <c r="N12" s="123" t="s">
        <v>680</v>
      </c>
      <c r="O12" s="108">
        <v>80000</v>
      </c>
      <c r="P12" s="122" t="s">
        <v>275</v>
      </c>
      <c r="Q12" s="108"/>
      <c r="U12" s="123" t="s">
        <v>680</v>
      </c>
    </row>
    <row r="13" spans="1:21" ht="49.5">
      <c r="A13" s="118"/>
      <c r="B13" s="121" t="s">
        <v>681</v>
      </c>
      <c r="C13" s="119" t="s">
        <v>682</v>
      </c>
      <c r="D13" s="4"/>
      <c r="E13" s="130">
        <v>700000</v>
      </c>
      <c r="F13" s="4"/>
      <c r="G13" s="115" t="s">
        <v>683</v>
      </c>
      <c r="H13" s="105" t="s">
        <v>643</v>
      </c>
      <c r="I13" s="97"/>
      <c r="J13" s="122" t="s">
        <v>684</v>
      </c>
      <c r="K13" s="108">
        <v>400000</v>
      </c>
      <c r="L13" s="122" t="s">
        <v>685</v>
      </c>
      <c r="M13" s="108">
        <v>100000</v>
      </c>
      <c r="N13" s="122" t="s">
        <v>686</v>
      </c>
      <c r="O13" s="108">
        <v>100000</v>
      </c>
      <c r="P13" s="122" t="s">
        <v>687</v>
      </c>
      <c r="Q13" s="108">
        <v>100000</v>
      </c>
      <c r="U13" s="157" t="s">
        <v>683</v>
      </c>
    </row>
    <row r="14" spans="1:21" ht="99" hidden="1">
      <c r="A14" s="436" t="s">
        <v>688</v>
      </c>
      <c r="B14" s="121" t="s">
        <v>689</v>
      </c>
      <c r="C14" s="116" t="s">
        <v>690</v>
      </c>
      <c r="D14" s="121"/>
      <c r="E14" s="130">
        <v>50000</v>
      </c>
      <c r="F14" s="4"/>
      <c r="G14" s="116" t="s">
        <v>691</v>
      </c>
      <c r="H14" s="105" t="s">
        <v>643</v>
      </c>
      <c r="I14" s="157" t="s">
        <v>692</v>
      </c>
      <c r="J14" s="116" t="s">
        <v>693</v>
      </c>
      <c r="K14" s="108"/>
      <c r="L14" s="116" t="s">
        <v>694</v>
      </c>
      <c r="M14" s="108"/>
      <c r="N14" s="116" t="s">
        <v>694</v>
      </c>
      <c r="O14" s="108"/>
      <c r="P14" s="116" t="s">
        <v>694</v>
      </c>
      <c r="Q14" s="108"/>
      <c r="U14" s="116" t="s">
        <v>942</v>
      </c>
    </row>
    <row r="15" spans="1:21" ht="99" hidden="1">
      <c r="A15" s="436" t="s">
        <v>695</v>
      </c>
      <c r="B15" s="121" t="s">
        <v>696</v>
      </c>
      <c r="C15" s="121" t="s">
        <v>697</v>
      </c>
      <c r="D15" s="4"/>
      <c r="E15" s="105" t="s">
        <v>308</v>
      </c>
      <c r="F15" s="4"/>
      <c r="G15" s="121" t="s">
        <v>698</v>
      </c>
      <c r="H15" s="105" t="s">
        <v>643</v>
      </c>
      <c r="I15" s="97"/>
      <c r="J15" s="124">
        <v>1</v>
      </c>
      <c r="K15" s="125"/>
      <c r="L15" s="124">
        <v>1</v>
      </c>
      <c r="M15" s="125"/>
      <c r="N15" s="124">
        <v>1</v>
      </c>
      <c r="O15" s="125"/>
      <c r="P15" s="124">
        <v>1</v>
      </c>
      <c r="Q15" s="125"/>
      <c r="U15" s="121" t="s">
        <v>939</v>
      </c>
    </row>
    <row r="16" spans="1:21" ht="132" hidden="1">
      <c r="A16" s="435"/>
      <c r="B16" s="4"/>
      <c r="C16" s="4"/>
      <c r="D16" s="4"/>
      <c r="E16" s="105" t="s">
        <v>308</v>
      </c>
      <c r="F16" s="4"/>
      <c r="G16" s="121" t="s">
        <v>699</v>
      </c>
      <c r="H16" s="105" t="s">
        <v>643</v>
      </c>
      <c r="I16" s="97"/>
      <c r="J16" s="126" t="s">
        <v>700</v>
      </c>
      <c r="K16" s="4"/>
      <c r="L16" s="126" t="s">
        <v>700</v>
      </c>
      <c r="M16" s="4"/>
      <c r="N16" s="126" t="s">
        <v>700</v>
      </c>
      <c r="O16" s="4"/>
      <c r="P16" s="126" t="s">
        <v>700</v>
      </c>
      <c r="Q16" s="4"/>
      <c r="U16" s="121" t="s">
        <v>940</v>
      </c>
    </row>
    <row r="17" spans="1:21" s="128" customFormat="1" ht="99" hidden="1">
      <c r="A17" s="125"/>
      <c r="B17" s="125"/>
      <c r="C17" s="125"/>
      <c r="D17" s="125"/>
      <c r="E17" s="130">
        <v>200000</v>
      </c>
      <c r="F17" s="125"/>
      <c r="G17" s="127" t="s">
        <v>701</v>
      </c>
      <c r="H17" s="125"/>
      <c r="I17" s="127" t="s">
        <v>702</v>
      </c>
      <c r="J17" s="125" t="s">
        <v>647</v>
      </c>
      <c r="K17" s="125"/>
      <c r="L17" s="127" t="s">
        <v>703</v>
      </c>
      <c r="M17" s="125"/>
      <c r="N17" s="127" t="s">
        <v>704</v>
      </c>
      <c r="O17" s="125"/>
      <c r="P17" s="125" t="s">
        <v>647</v>
      </c>
      <c r="Q17" s="125"/>
      <c r="U17" s="127" t="s">
        <v>941</v>
      </c>
    </row>
    <row r="18" spans="1:21" hidden="1"/>
    <row r="19" spans="1:21" hidden="1"/>
    <row r="20" spans="1:21" hidden="1"/>
    <row r="21" spans="1:21" hidden="1"/>
    <row r="22" spans="1:21" hidden="1"/>
    <row r="23" spans="1:21" hidden="1"/>
    <row r="24" spans="1:21" hidden="1"/>
    <row r="25" spans="1:21" hidden="1"/>
    <row r="26" spans="1:21" hidden="1"/>
    <row r="27" spans="1:21" hidden="1"/>
    <row r="28" spans="1:21" hidden="1"/>
    <row r="29" spans="1:21" hidden="1"/>
    <row r="30" spans="1:21" hidden="1"/>
    <row r="31" spans="1:21" hidden="1"/>
    <row r="32" spans="1:21"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sheetData>
  <dataConsolidate/>
  <mergeCells count="8">
    <mergeCell ref="J2:Q2"/>
    <mergeCell ref="R2:T2"/>
    <mergeCell ref="A2:A3"/>
    <mergeCell ref="D2:D3"/>
    <mergeCell ref="E2:E3"/>
    <mergeCell ref="F2:F3"/>
    <mergeCell ref="G2:G3"/>
    <mergeCell ref="H2:H3"/>
  </mergeCells>
  <pageMargins left="0.70866141732283472" right="0.70866141732283472" top="0.74803149606299213" bottom="0.74803149606299213" header="0.31496062992125984" footer="0.31496062992125984"/>
  <pageSetup paperSize="9" scale="62" fitToHeight="3" orientation="landscape" r:id="rId1"/>
  <headerFooter>
    <oddHeader>&amp;C&amp;16BUDGET AND TREASURY OFFICE&amp;R201213 SDBIP</oddHeader>
    <oddFooter>&amp;RPage &amp;P of &amp;N</oddFooter>
  </headerFooter>
  <rowBreaks count="1" manualBreakCount="1">
    <brk id="14"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U22"/>
  <sheetViews>
    <sheetView zoomScaleSheetLayoutView="100" workbookViewId="0">
      <pane ySplit="3" topLeftCell="A4" activePane="bottomLeft" state="frozen"/>
      <selection pane="bottomLeft"/>
    </sheetView>
  </sheetViews>
  <sheetFormatPr defaultColWidth="8" defaultRowHeight="16.5"/>
  <cols>
    <col min="1" max="1" width="15.140625" style="547" customWidth="1"/>
    <col min="2" max="2" width="18.42578125" style="5" customWidth="1"/>
    <col min="3" max="3" width="20" style="5" customWidth="1"/>
    <col min="4" max="4" width="15.28515625" style="5" hidden="1" customWidth="1"/>
    <col min="5" max="5" width="13.7109375" style="5" customWidth="1"/>
    <col min="6" max="6" width="13.7109375" style="5" hidden="1" customWidth="1"/>
    <col min="7" max="7" width="16.7109375" style="5" customWidth="1"/>
    <col min="8" max="8" width="13.28515625" style="5" customWidth="1"/>
    <col min="9" max="9" width="12.7109375" style="128" customWidth="1"/>
    <col min="10" max="10" width="15.140625" style="5" customWidth="1"/>
    <col min="11" max="11" width="3.85546875" style="5" hidden="1" customWidth="1"/>
    <col min="12" max="12" width="15.28515625" style="5" customWidth="1"/>
    <col min="13" max="13" width="3.85546875" style="5" hidden="1" customWidth="1"/>
    <col min="14" max="14" width="14.42578125" style="5" customWidth="1"/>
    <col min="15" max="15" width="3.85546875" style="5" hidden="1" customWidth="1"/>
    <col min="16" max="16" width="15.140625" style="5" customWidth="1"/>
    <col min="17" max="17" width="3.85546875" style="5" hidden="1" customWidth="1"/>
    <col min="18" max="20" width="0" style="5" hidden="1" customWidth="1"/>
    <col min="21" max="21" width="13.5703125" style="5" customWidth="1"/>
    <col min="22" max="22" width="8" style="5" customWidth="1"/>
    <col min="23" max="16384" width="8" style="5"/>
  </cols>
  <sheetData>
    <row r="2" spans="1:21" s="1" customFormat="1">
      <c r="A2" s="552" t="s">
        <v>0</v>
      </c>
      <c r="B2" s="552" t="s">
        <v>1</v>
      </c>
      <c r="C2" s="552" t="s">
        <v>2</v>
      </c>
      <c r="D2" s="552" t="s">
        <v>3</v>
      </c>
      <c r="E2" s="552" t="s">
        <v>4</v>
      </c>
      <c r="F2" s="552" t="s">
        <v>5</v>
      </c>
      <c r="G2" s="552" t="s">
        <v>6</v>
      </c>
      <c r="H2" s="552" t="s">
        <v>7</v>
      </c>
      <c r="I2" s="502" t="s">
        <v>8</v>
      </c>
      <c r="J2" s="552" t="s">
        <v>9</v>
      </c>
      <c r="K2" s="552"/>
      <c r="L2" s="552"/>
      <c r="M2" s="552"/>
      <c r="N2" s="552"/>
      <c r="O2" s="552"/>
      <c r="P2" s="552"/>
      <c r="Q2" s="552"/>
      <c r="R2" s="552" t="s">
        <v>10</v>
      </c>
      <c r="S2" s="552"/>
      <c r="T2" s="552"/>
      <c r="U2" s="466" t="s">
        <v>927</v>
      </c>
    </row>
    <row r="3" spans="1:21" s="1" customFormat="1">
      <c r="A3" s="552"/>
      <c r="B3" s="552"/>
      <c r="C3" s="552"/>
      <c r="D3" s="552"/>
      <c r="E3" s="552"/>
      <c r="F3" s="552"/>
      <c r="G3" s="552"/>
      <c r="H3" s="552"/>
      <c r="I3" s="2" t="s">
        <v>11</v>
      </c>
      <c r="J3" s="3" t="s">
        <v>12</v>
      </c>
      <c r="K3" s="3"/>
      <c r="L3" s="3" t="s">
        <v>13</v>
      </c>
      <c r="M3" s="3"/>
      <c r="N3" s="3" t="s">
        <v>14</v>
      </c>
      <c r="O3" s="3"/>
      <c r="P3" s="3" t="s">
        <v>15</v>
      </c>
      <c r="Q3" s="3"/>
      <c r="R3" s="2" t="s">
        <v>16</v>
      </c>
      <c r="S3" s="2" t="s">
        <v>17</v>
      </c>
      <c r="T3" s="2" t="s">
        <v>18</v>
      </c>
      <c r="U3" s="2" t="s">
        <v>932</v>
      </c>
    </row>
    <row r="4" spans="1:21" s="103" customFormat="1" ht="82.5">
      <c r="A4" s="545" t="s">
        <v>19</v>
      </c>
      <c r="B4" s="503" t="s">
        <v>20</v>
      </c>
      <c r="C4" s="503" t="s">
        <v>21</v>
      </c>
      <c r="D4" s="503" t="s">
        <v>22</v>
      </c>
      <c r="E4" s="504" t="s">
        <v>308</v>
      </c>
      <c r="F4" s="504"/>
      <c r="G4" s="503" t="s">
        <v>1186</v>
      </c>
      <c r="H4" s="505" t="s">
        <v>23</v>
      </c>
      <c r="I4" s="503" t="s">
        <v>1187</v>
      </c>
      <c r="J4" s="503" t="s">
        <v>24</v>
      </c>
      <c r="K4" s="508"/>
      <c r="L4" s="503" t="s">
        <v>25</v>
      </c>
      <c r="M4" s="508"/>
      <c r="N4" s="503" t="s">
        <v>22</v>
      </c>
      <c r="O4" s="508"/>
      <c r="P4" s="503" t="s">
        <v>22</v>
      </c>
      <c r="Q4" s="508"/>
      <c r="R4" s="481"/>
      <c r="S4" s="481"/>
      <c r="T4" s="481"/>
      <c r="U4" s="503" t="s">
        <v>1188</v>
      </c>
    </row>
    <row r="5" spans="1:21" s="103" customFormat="1" ht="198">
      <c r="A5" s="545" t="s">
        <v>26</v>
      </c>
      <c r="B5" s="503" t="s">
        <v>27</v>
      </c>
      <c r="C5" s="503" t="s">
        <v>28</v>
      </c>
      <c r="D5" s="503" t="s">
        <v>22</v>
      </c>
      <c r="E5" s="504" t="s">
        <v>308</v>
      </c>
      <c r="F5" s="504"/>
      <c r="G5" s="503" t="s">
        <v>29</v>
      </c>
      <c r="H5" s="505" t="s">
        <v>23</v>
      </c>
      <c r="I5" s="503" t="s">
        <v>22</v>
      </c>
      <c r="J5" s="503" t="s">
        <v>30</v>
      </c>
      <c r="K5" s="508"/>
      <c r="L5" s="503" t="s">
        <v>31</v>
      </c>
      <c r="M5" s="508"/>
      <c r="N5" s="503" t="s">
        <v>31</v>
      </c>
      <c r="O5" s="508"/>
      <c r="P5" s="503" t="s">
        <v>31</v>
      </c>
      <c r="Q5" s="508"/>
      <c r="R5" s="481"/>
      <c r="S5" s="481"/>
      <c r="T5" s="481"/>
      <c r="U5" s="503" t="s">
        <v>1189</v>
      </c>
    </row>
    <row r="6" spans="1:21" s="103" customFormat="1" ht="214.5">
      <c r="A6" s="546" t="s">
        <v>32</v>
      </c>
      <c r="B6" s="509" t="s">
        <v>33</v>
      </c>
      <c r="C6" s="509" t="s">
        <v>34</v>
      </c>
      <c r="D6" s="503" t="s">
        <v>22</v>
      </c>
      <c r="E6" s="504" t="s">
        <v>308</v>
      </c>
      <c r="F6" s="504"/>
      <c r="G6" s="503" t="s">
        <v>35</v>
      </c>
      <c r="H6" s="505" t="s">
        <v>23</v>
      </c>
      <c r="I6" s="503" t="s">
        <v>36</v>
      </c>
      <c r="J6" s="503" t="s">
        <v>37</v>
      </c>
      <c r="K6" s="506"/>
      <c r="L6" s="503" t="s">
        <v>38</v>
      </c>
      <c r="M6" s="507"/>
      <c r="N6" s="503" t="s">
        <v>22</v>
      </c>
      <c r="O6" s="507"/>
      <c r="P6" s="503" t="s">
        <v>22</v>
      </c>
      <c r="Q6" s="507"/>
      <c r="R6" s="506"/>
      <c r="S6" s="506"/>
      <c r="T6" s="506"/>
      <c r="U6" s="503" t="s">
        <v>38</v>
      </c>
    </row>
    <row r="7" spans="1:21" s="103" customFormat="1" ht="115.5">
      <c r="A7" s="546" t="s">
        <v>1235</v>
      </c>
      <c r="B7" s="510"/>
      <c r="C7" s="510"/>
      <c r="D7" s="503"/>
      <c r="E7" s="504" t="s">
        <v>308</v>
      </c>
      <c r="F7" s="504"/>
      <c r="G7" s="503" t="s">
        <v>1191</v>
      </c>
      <c r="H7" s="511" t="s">
        <v>23</v>
      </c>
      <c r="I7" s="503" t="s">
        <v>1190</v>
      </c>
      <c r="J7" s="503" t="s">
        <v>39</v>
      </c>
      <c r="K7" s="506"/>
      <c r="L7" s="503" t="s">
        <v>39</v>
      </c>
      <c r="M7" s="507"/>
      <c r="N7" s="503" t="s">
        <v>39</v>
      </c>
      <c r="O7" s="507"/>
      <c r="P7" s="503" t="s">
        <v>39</v>
      </c>
      <c r="Q7" s="507"/>
      <c r="R7" s="506"/>
      <c r="S7" s="506"/>
      <c r="T7" s="506"/>
      <c r="U7" s="503" t="s">
        <v>1192</v>
      </c>
    </row>
    <row r="8" spans="1:21" s="103" customFormat="1" ht="165">
      <c r="A8" s="546" t="s">
        <v>40</v>
      </c>
      <c r="B8" s="509" t="s">
        <v>41</v>
      </c>
      <c r="C8" s="509" t="s">
        <v>1193</v>
      </c>
      <c r="D8" s="503" t="s">
        <v>22</v>
      </c>
      <c r="E8" s="504" t="s">
        <v>308</v>
      </c>
      <c r="F8" s="504"/>
      <c r="G8" s="503" t="s">
        <v>42</v>
      </c>
      <c r="H8" s="511" t="s">
        <v>23</v>
      </c>
      <c r="I8" s="503" t="s">
        <v>43</v>
      </c>
      <c r="J8" s="503" t="s">
        <v>44</v>
      </c>
      <c r="K8" s="506"/>
      <c r="L8" s="503" t="s">
        <v>45</v>
      </c>
      <c r="M8" s="507"/>
      <c r="N8" s="503" t="s">
        <v>22</v>
      </c>
      <c r="O8" s="507"/>
      <c r="P8" s="503" t="s">
        <v>22</v>
      </c>
      <c r="Q8" s="507"/>
      <c r="R8" s="506"/>
      <c r="S8" s="506"/>
      <c r="T8" s="506"/>
      <c r="U8" s="503" t="s">
        <v>1194</v>
      </c>
    </row>
    <row r="9" spans="1:21" s="103" customFormat="1" ht="165">
      <c r="A9" s="546" t="s">
        <v>1236</v>
      </c>
      <c r="B9" s="512"/>
      <c r="C9" s="512"/>
      <c r="D9" s="503"/>
      <c r="E9" s="513" t="s">
        <v>311</v>
      </c>
      <c r="F9" s="504"/>
      <c r="G9" s="503" t="s">
        <v>1196</v>
      </c>
      <c r="H9" s="511" t="s">
        <v>46</v>
      </c>
      <c r="I9" s="503" t="s">
        <v>47</v>
      </c>
      <c r="J9" s="503" t="s">
        <v>48</v>
      </c>
      <c r="K9" s="506"/>
      <c r="L9" s="503" t="s">
        <v>1197</v>
      </c>
      <c r="M9" s="507"/>
      <c r="N9" s="503" t="s">
        <v>1197</v>
      </c>
      <c r="O9" s="507"/>
      <c r="P9" s="503" t="s">
        <v>1197</v>
      </c>
      <c r="Q9" s="507"/>
      <c r="R9" s="506"/>
      <c r="S9" s="506"/>
      <c r="T9" s="506"/>
      <c r="U9" s="503" t="s">
        <v>1195</v>
      </c>
    </row>
    <row r="10" spans="1:21" s="103" customFormat="1" ht="132">
      <c r="A10" s="546" t="s">
        <v>1236</v>
      </c>
      <c r="B10" s="503"/>
      <c r="C10" s="503"/>
      <c r="D10" s="503"/>
      <c r="E10" s="513">
        <v>300000</v>
      </c>
      <c r="F10" s="504"/>
      <c r="G10" s="503" t="s">
        <v>1199</v>
      </c>
      <c r="H10" s="511" t="s">
        <v>23</v>
      </c>
      <c r="I10" s="503" t="s">
        <v>49</v>
      </c>
      <c r="J10" s="503" t="s">
        <v>50</v>
      </c>
      <c r="K10" s="506"/>
      <c r="L10" s="503" t="s">
        <v>51</v>
      </c>
      <c r="M10" s="507"/>
      <c r="N10" s="503" t="s">
        <v>51</v>
      </c>
      <c r="O10" s="507"/>
      <c r="P10" s="503" t="s">
        <v>51</v>
      </c>
      <c r="Q10" s="507"/>
      <c r="R10" s="506"/>
      <c r="S10" s="506"/>
      <c r="T10" s="506"/>
      <c r="U10" s="503" t="s">
        <v>1198</v>
      </c>
    </row>
    <row r="11" spans="1:21" s="103" customFormat="1" ht="148.5">
      <c r="A11" s="546" t="s">
        <v>1236</v>
      </c>
      <c r="B11" s="503"/>
      <c r="C11" s="503"/>
      <c r="D11" s="503"/>
      <c r="E11" s="504" t="s">
        <v>308</v>
      </c>
      <c r="F11" s="504"/>
      <c r="G11" s="503" t="s">
        <v>1201</v>
      </c>
      <c r="H11" s="511" t="s">
        <v>23</v>
      </c>
      <c r="I11" s="503" t="s">
        <v>49</v>
      </c>
      <c r="J11" s="503" t="s">
        <v>52</v>
      </c>
      <c r="K11" s="506"/>
      <c r="L11" s="503" t="s">
        <v>949</v>
      </c>
      <c r="M11" s="507"/>
      <c r="N11" s="503" t="s">
        <v>949</v>
      </c>
      <c r="O11" s="507"/>
      <c r="P11" s="503" t="s">
        <v>949</v>
      </c>
      <c r="Q11" s="507"/>
      <c r="R11" s="506"/>
      <c r="S11" s="506"/>
      <c r="T11" s="506"/>
      <c r="U11" s="503" t="s">
        <v>1200</v>
      </c>
    </row>
    <row r="12" spans="1:21" s="103" customFormat="1" ht="247.5">
      <c r="A12" s="546" t="s">
        <v>53</v>
      </c>
      <c r="B12" s="509" t="s">
        <v>54</v>
      </c>
      <c r="C12" s="509" t="s">
        <v>1202</v>
      </c>
      <c r="D12" s="503" t="s">
        <v>22</v>
      </c>
      <c r="E12" s="504" t="s">
        <v>308</v>
      </c>
      <c r="F12" s="504"/>
      <c r="G12" s="503" t="s">
        <v>55</v>
      </c>
      <c r="H12" s="511" t="s">
        <v>23</v>
      </c>
      <c r="I12" s="503" t="s">
        <v>56</v>
      </c>
      <c r="J12" s="503" t="s">
        <v>57</v>
      </c>
      <c r="K12" s="506"/>
      <c r="L12" s="503" t="s">
        <v>1203</v>
      </c>
      <c r="M12" s="507"/>
      <c r="N12" s="503" t="s">
        <v>1204</v>
      </c>
      <c r="O12" s="507"/>
      <c r="P12" s="503" t="s">
        <v>58</v>
      </c>
      <c r="Q12" s="507"/>
      <c r="R12" s="506"/>
      <c r="S12" s="506"/>
      <c r="T12" s="506"/>
      <c r="U12" s="503" t="s">
        <v>950</v>
      </c>
    </row>
    <row r="13" spans="1:21" s="103" customFormat="1" ht="214.5">
      <c r="A13" s="546" t="s">
        <v>1237</v>
      </c>
      <c r="B13" s="510"/>
      <c r="C13" s="510"/>
      <c r="D13" s="503"/>
      <c r="E13" s="514">
        <v>400000</v>
      </c>
      <c r="F13" s="504"/>
      <c r="G13" s="503" t="s">
        <v>59</v>
      </c>
      <c r="H13" s="511" t="s">
        <v>23</v>
      </c>
      <c r="I13" s="503" t="s">
        <v>60</v>
      </c>
      <c r="J13" s="503" t="s">
        <v>1205</v>
      </c>
      <c r="K13" s="507"/>
      <c r="L13" s="503" t="s">
        <v>61</v>
      </c>
      <c r="M13" s="507"/>
      <c r="N13" s="503" t="s">
        <v>61</v>
      </c>
      <c r="O13" s="507"/>
      <c r="P13" s="503" t="s">
        <v>61</v>
      </c>
      <c r="Q13" s="507"/>
      <c r="R13" s="506"/>
      <c r="S13" s="506"/>
      <c r="T13" s="506"/>
      <c r="U13" s="503" t="s">
        <v>1206</v>
      </c>
    </row>
    <row r="14" spans="1:21" s="103" customFormat="1" ht="148.5">
      <c r="A14" s="546" t="s">
        <v>1237</v>
      </c>
      <c r="B14" s="503"/>
      <c r="C14" s="503"/>
      <c r="D14" s="503"/>
      <c r="E14" s="514">
        <v>100000</v>
      </c>
      <c r="F14" s="504"/>
      <c r="G14" s="503" t="s">
        <v>1208</v>
      </c>
      <c r="H14" s="511" t="s">
        <v>23</v>
      </c>
      <c r="I14" s="503" t="s">
        <v>1207</v>
      </c>
      <c r="J14" s="503" t="s">
        <v>62</v>
      </c>
      <c r="K14" s="507"/>
      <c r="L14" s="503" t="s">
        <v>63</v>
      </c>
      <c r="M14" s="507"/>
      <c r="N14" s="503" t="s">
        <v>64</v>
      </c>
      <c r="O14" s="507"/>
      <c r="P14" s="503" t="s">
        <v>22</v>
      </c>
      <c r="Q14" s="507"/>
      <c r="R14" s="506"/>
      <c r="S14" s="506"/>
      <c r="T14" s="506"/>
      <c r="U14" s="503" t="s">
        <v>1209</v>
      </c>
    </row>
    <row r="15" spans="1:21" s="103" customFormat="1" ht="165">
      <c r="A15" s="546" t="s">
        <v>1210</v>
      </c>
      <c r="B15" s="509" t="s">
        <v>65</v>
      </c>
      <c r="C15" s="509" t="s">
        <v>1211</v>
      </c>
      <c r="D15" s="503" t="s">
        <v>22</v>
      </c>
      <c r="E15" s="504" t="s">
        <v>308</v>
      </c>
      <c r="F15" s="504"/>
      <c r="G15" s="503" t="s">
        <v>66</v>
      </c>
      <c r="H15" s="511" t="s">
        <v>23</v>
      </c>
      <c r="I15" s="503" t="s">
        <v>67</v>
      </c>
      <c r="J15" s="503" t="s">
        <v>68</v>
      </c>
      <c r="K15" s="507"/>
      <c r="L15" s="503" t="s">
        <v>69</v>
      </c>
      <c r="M15" s="507"/>
      <c r="N15" s="503" t="s">
        <v>22</v>
      </c>
      <c r="O15" s="507"/>
      <c r="P15" s="503" t="s">
        <v>22</v>
      </c>
      <c r="Q15" s="507"/>
      <c r="R15" s="506"/>
      <c r="S15" s="506"/>
      <c r="T15" s="506"/>
      <c r="U15" s="503" t="s">
        <v>66</v>
      </c>
    </row>
    <row r="16" spans="1:21" s="103" customFormat="1" ht="115.5">
      <c r="A16" s="546" t="s">
        <v>1238</v>
      </c>
      <c r="B16" s="503"/>
      <c r="C16" s="503"/>
      <c r="D16" s="503"/>
      <c r="E16" s="548" t="s">
        <v>308</v>
      </c>
      <c r="F16" s="504"/>
      <c r="G16" s="503" t="s">
        <v>1213</v>
      </c>
      <c r="H16" s="511" t="s">
        <v>23</v>
      </c>
      <c r="I16" s="503" t="s">
        <v>70</v>
      </c>
      <c r="J16" s="503" t="s">
        <v>71</v>
      </c>
      <c r="K16" s="507"/>
      <c r="L16" s="503" t="s">
        <v>72</v>
      </c>
      <c r="M16" s="507"/>
      <c r="N16" s="503" t="s">
        <v>22</v>
      </c>
      <c r="O16" s="507"/>
      <c r="P16" s="503" t="s">
        <v>22</v>
      </c>
      <c r="Q16" s="507"/>
      <c r="R16" s="506"/>
      <c r="S16" s="506"/>
      <c r="T16" s="506"/>
      <c r="U16" s="503" t="s">
        <v>951</v>
      </c>
    </row>
    <row r="17" spans="1:21" s="103" customFormat="1" ht="148.5">
      <c r="A17" s="546" t="s">
        <v>1238</v>
      </c>
      <c r="B17" s="503"/>
      <c r="C17" s="503"/>
      <c r="D17" s="503"/>
      <c r="E17" s="514">
        <v>150000</v>
      </c>
      <c r="F17" s="504"/>
      <c r="G17" s="503" t="s">
        <v>73</v>
      </c>
      <c r="H17" s="511" t="s">
        <v>23</v>
      </c>
      <c r="I17" s="503" t="s">
        <v>1212</v>
      </c>
      <c r="J17" s="503" t="s">
        <v>74</v>
      </c>
      <c r="K17" s="507"/>
      <c r="L17" s="503" t="s">
        <v>75</v>
      </c>
      <c r="M17" s="507"/>
      <c r="N17" s="503" t="s">
        <v>22</v>
      </c>
      <c r="O17" s="507"/>
      <c r="P17" s="503" t="s">
        <v>22</v>
      </c>
      <c r="Q17" s="507"/>
      <c r="R17" s="506"/>
      <c r="S17" s="506"/>
      <c r="T17" s="506"/>
      <c r="U17" s="503" t="s">
        <v>952</v>
      </c>
    </row>
    <row r="18" spans="1:21" s="103" customFormat="1" ht="115.5">
      <c r="A18" s="546" t="s">
        <v>1238</v>
      </c>
      <c r="B18" s="503"/>
      <c r="C18" s="503"/>
      <c r="D18" s="503"/>
      <c r="E18" s="504" t="s">
        <v>308</v>
      </c>
      <c r="F18" s="504"/>
      <c r="G18" s="503" t="s">
        <v>1214</v>
      </c>
      <c r="H18" s="511" t="s">
        <v>23</v>
      </c>
      <c r="I18" s="503" t="s">
        <v>1215</v>
      </c>
      <c r="J18" s="503" t="s">
        <v>1216</v>
      </c>
      <c r="K18" s="507"/>
      <c r="L18" s="503" t="s">
        <v>22</v>
      </c>
      <c r="M18" s="507"/>
      <c r="N18" s="503" t="s">
        <v>22</v>
      </c>
      <c r="O18" s="507"/>
      <c r="P18" s="503" t="s">
        <v>22</v>
      </c>
      <c r="Q18" s="507"/>
      <c r="R18" s="506"/>
      <c r="S18" s="506"/>
      <c r="T18" s="506"/>
      <c r="U18" s="503" t="s">
        <v>1217</v>
      </c>
    </row>
    <row r="19" spans="1:21" s="103" customFormat="1" ht="231">
      <c r="A19" s="546" t="s">
        <v>76</v>
      </c>
      <c r="B19" s="503" t="s">
        <v>77</v>
      </c>
      <c r="C19" s="503" t="s">
        <v>78</v>
      </c>
      <c r="D19" s="503" t="s">
        <v>22</v>
      </c>
      <c r="E19" s="504" t="s">
        <v>308</v>
      </c>
      <c r="F19" s="504"/>
      <c r="G19" s="503" t="s">
        <v>1219</v>
      </c>
      <c r="H19" s="511" t="s">
        <v>23</v>
      </c>
      <c r="I19" s="503" t="s">
        <v>79</v>
      </c>
      <c r="J19" s="503" t="s">
        <v>80</v>
      </c>
      <c r="K19" s="507"/>
      <c r="L19" s="503" t="s">
        <v>81</v>
      </c>
      <c r="M19" s="507"/>
      <c r="N19" s="503" t="s">
        <v>82</v>
      </c>
      <c r="O19" s="507"/>
      <c r="P19" s="503" t="s">
        <v>82</v>
      </c>
      <c r="Q19" s="507"/>
      <c r="R19" s="506"/>
      <c r="S19" s="506"/>
      <c r="T19" s="506"/>
      <c r="U19" s="503" t="s">
        <v>1218</v>
      </c>
    </row>
    <row r="20" spans="1:21" s="103" customFormat="1" ht="115.5">
      <c r="A20" s="546" t="s">
        <v>1239</v>
      </c>
      <c r="B20" s="503"/>
      <c r="C20" s="503"/>
      <c r="D20" s="503"/>
      <c r="E20" s="504">
        <v>140000</v>
      </c>
      <c r="F20" s="504"/>
      <c r="G20" s="503" t="s">
        <v>83</v>
      </c>
      <c r="H20" s="511" t="s">
        <v>23</v>
      </c>
      <c r="I20" s="503" t="s">
        <v>84</v>
      </c>
      <c r="J20" s="503" t="s">
        <v>85</v>
      </c>
      <c r="K20" s="507"/>
      <c r="L20" s="503" t="s">
        <v>86</v>
      </c>
      <c r="M20" s="507"/>
      <c r="N20" s="503" t="s">
        <v>86</v>
      </c>
      <c r="O20" s="507"/>
      <c r="P20" s="503" t="s">
        <v>86</v>
      </c>
      <c r="Q20" s="507"/>
      <c r="R20" s="506"/>
      <c r="S20" s="506"/>
      <c r="T20" s="506"/>
      <c r="U20" s="503" t="s">
        <v>83</v>
      </c>
    </row>
    <row r="21" spans="1:21" s="103" customFormat="1" ht="115.5">
      <c r="A21" s="546" t="s">
        <v>1239</v>
      </c>
      <c r="B21" s="510"/>
      <c r="C21" s="510"/>
      <c r="D21" s="510"/>
      <c r="E21" s="515">
        <v>200000</v>
      </c>
      <c r="F21" s="515"/>
      <c r="G21" s="510" t="s">
        <v>87</v>
      </c>
      <c r="H21" s="516" t="s">
        <v>23</v>
      </c>
      <c r="I21" s="510" t="s">
        <v>22</v>
      </c>
      <c r="J21" s="510" t="s">
        <v>71</v>
      </c>
      <c r="K21" s="517"/>
      <c r="L21" s="510" t="s">
        <v>1220</v>
      </c>
      <c r="M21" s="517"/>
      <c r="N21" s="510" t="s">
        <v>88</v>
      </c>
      <c r="O21" s="517"/>
      <c r="P21" s="510" t="s">
        <v>22</v>
      </c>
      <c r="Q21" s="517"/>
      <c r="R21" s="506"/>
      <c r="S21" s="506"/>
      <c r="T21" s="506"/>
      <c r="U21" s="510" t="s">
        <v>953</v>
      </c>
    </row>
    <row r="22" spans="1:21" s="103" customFormat="1" ht="198">
      <c r="A22" s="545" t="s">
        <v>89</v>
      </c>
      <c r="B22" s="503" t="s">
        <v>90</v>
      </c>
      <c r="C22" s="503" t="s">
        <v>91</v>
      </c>
      <c r="D22" s="503" t="s">
        <v>22</v>
      </c>
      <c r="E22" s="504" t="s">
        <v>954</v>
      </c>
      <c r="F22" s="504"/>
      <c r="G22" s="503" t="s">
        <v>1221</v>
      </c>
      <c r="H22" s="511" t="s">
        <v>23</v>
      </c>
      <c r="I22" s="503"/>
      <c r="J22" s="503" t="s">
        <v>92</v>
      </c>
      <c r="K22" s="507"/>
      <c r="L22" s="503" t="s">
        <v>93</v>
      </c>
      <c r="M22" s="507"/>
      <c r="N22" s="503" t="s">
        <v>93</v>
      </c>
      <c r="O22" s="507"/>
      <c r="P22" s="503" t="s">
        <v>93</v>
      </c>
      <c r="Q22" s="507"/>
      <c r="R22" s="506"/>
      <c r="S22" s="506"/>
      <c r="T22" s="506"/>
      <c r="U22" s="503" t="s">
        <v>1222</v>
      </c>
    </row>
  </sheetData>
  <mergeCells count="10">
    <mergeCell ref="G2:G3"/>
    <mergeCell ref="H2:H3"/>
    <mergeCell ref="J2:Q2"/>
    <mergeCell ref="R2:T2"/>
    <mergeCell ref="A2:A3"/>
    <mergeCell ref="B2:B3"/>
    <mergeCell ref="C2:C3"/>
    <mergeCell ref="D2:D3"/>
    <mergeCell ref="E2:E3"/>
    <mergeCell ref="F2:F3"/>
  </mergeCells>
  <pageMargins left="0.70866141732283472" right="0.70866141732283472" top="0.74803149606299213" bottom="0.74803149606299213" header="0.31496062992125984" footer="0.31496062992125984"/>
  <pageSetup paperSize="9" scale="71" fitToHeight="7" orientation="landscape" r:id="rId1"/>
  <headerFooter>
    <oddHeader>&amp;C&amp;"-,Bold"&amp;16CORPORATE SERVICES&amp;R201213 SDBIP</oddHeader>
    <oddFooter>&amp;RPage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AC60"/>
  <sheetViews>
    <sheetView tabSelected="1" topLeftCell="A2" workbookViewId="0">
      <pane ySplit="3" topLeftCell="A5" activePane="bottomLeft" state="frozen"/>
      <selection pane="bottomLeft" activeCell="C56" sqref="C56"/>
    </sheetView>
  </sheetViews>
  <sheetFormatPr defaultColWidth="8" defaultRowHeight="16.5"/>
  <cols>
    <col min="1" max="1" width="16.42578125" style="5" customWidth="1"/>
    <col min="2" max="2" width="17.140625" style="5" customWidth="1"/>
    <col min="3" max="3" width="15.85546875" style="5" customWidth="1"/>
    <col min="4" max="4" width="21.7109375" style="5" customWidth="1"/>
    <col min="5" max="5" width="18.5703125" style="145" customWidth="1"/>
    <col min="6" max="6" width="0" style="5" hidden="1" customWidth="1"/>
    <col min="7" max="7" width="17.28515625" style="5" customWidth="1"/>
    <col min="8" max="8" width="18.28515625" style="5" customWidth="1"/>
    <col min="9" max="10" width="16.7109375" style="5" customWidth="1"/>
    <col min="11" max="11" width="3.85546875" style="5" hidden="1" customWidth="1"/>
    <col min="12" max="12" width="16.7109375" style="5" customWidth="1"/>
    <col min="13" max="13" width="3.85546875" style="5" hidden="1" customWidth="1"/>
    <col min="14" max="14" width="16.7109375" style="5" customWidth="1"/>
    <col min="15" max="15" width="3.85546875" style="5" hidden="1" customWidth="1"/>
    <col min="16" max="16" width="16.7109375" style="5" customWidth="1"/>
    <col min="17" max="17" width="3.85546875" style="5" hidden="1" customWidth="1"/>
    <col min="18" max="20" width="0" style="5" hidden="1" customWidth="1"/>
    <col min="21" max="21" width="16.7109375" style="159" customWidth="1"/>
    <col min="22" max="28" width="8" style="5" customWidth="1"/>
    <col min="29" max="29" width="12.5703125" style="5" customWidth="1"/>
    <col min="30" max="30" width="8" style="5" customWidth="1"/>
    <col min="31" max="16384" width="8" style="5"/>
  </cols>
  <sheetData>
    <row r="3" spans="1:29" s="55" customFormat="1" ht="31.5">
      <c r="A3" s="431" t="s">
        <v>0</v>
      </c>
      <c r="B3" s="431" t="s">
        <v>1</v>
      </c>
      <c r="C3" s="432" t="s">
        <v>2</v>
      </c>
      <c r="D3" s="432" t="s">
        <v>3</v>
      </c>
      <c r="E3" s="433" t="s">
        <v>4</v>
      </c>
      <c r="F3" s="432" t="s">
        <v>5</v>
      </c>
      <c r="G3" s="431" t="s">
        <v>6</v>
      </c>
      <c r="H3" s="431" t="s">
        <v>7</v>
      </c>
      <c r="I3" s="431" t="s">
        <v>8</v>
      </c>
      <c r="J3" s="431" t="s">
        <v>94</v>
      </c>
      <c r="K3" s="431"/>
      <c r="L3" s="431"/>
      <c r="M3" s="431"/>
      <c r="N3" s="431"/>
      <c r="O3" s="431"/>
      <c r="P3" s="431"/>
      <c r="Q3" s="431"/>
      <c r="R3" s="553" t="s">
        <v>10</v>
      </c>
      <c r="S3" s="554"/>
      <c r="T3" s="554"/>
      <c r="U3" s="431" t="s">
        <v>927</v>
      </c>
      <c r="V3" s="490"/>
    </row>
    <row r="4" spans="1:29" s="55" customFormat="1" ht="15.75">
      <c r="A4" s="431"/>
      <c r="B4" s="431"/>
      <c r="C4" s="432"/>
      <c r="D4" s="432"/>
      <c r="E4" s="433"/>
      <c r="F4" s="432"/>
      <c r="G4" s="431"/>
      <c r="H4" s="431"/>
      <c r="I4" s="56" t="s">
        <v>95</v>
      </c>
      <c r="J4" s="57" t="s">
        <v>12</v>
      </c>
      <c r="K4" s="57"/>
      <c r="L4" s="57" t="s">
        <v>13</v>
      </c>
      <c r="M4" s="57"/>
      <c r="N4" s="57" t="s">
        <v>14</v>
      </c>
      <c r="O4" s="57"/>
      <c r="P4" s="57" t="s">
        <v>15</v>
      </c>
      <c r="Q4" s="57"/>
      <c r="R4" s="437" t="s">
        <v>16</v>
      </c>
      <c r="S4" s="58" t="s">
        <v>17</v>
      </c>
      <c r="T4" s="58" t="s">
        <v>18</v>
      </c>
      <c r="U4" s="56" t="s">
        <v>142</v>
      </c>
    </row>
    <row r="5" spans="1:29" s="60" customFormat="1" ht="297">
      <c r="A5" s="440" t="s">
        <v>400</v>
      </c>
      <c r="B5" s="68" t="s">
        <v>401</v>
      </c>
      <c r="C5" s="68" t="s">
        <v>402</v>
      </c>
      <c r="D5" s="68" t="s">
        <v>403</v>
      </c>
      <c r="E5" s="132">
        <v>3372000</v>
      </c>
      <c r="F5" s="72"/>
      <c r="G5" s="68" t="s">
        <v>404</v>
      </c>
      <c r="H5" s="68" t="s">
        <v>405</v>
      </c>
      <c r="I5" s="68" t="s">
        <v>406</v>
      </c>
      <c r="J5" s="68" t="s">
        <v>407</v>
      </c>
      <c r="K5" s="61"/>
      <c r="L5" s="68" t="s">
        <v>408</v>
      </c>
      <c r="M5" s="61"/>
      <c r="N5" s="68" t="s">
        <v>409</v>
      </c>
      <c r="O5" s="61"/>
      <c r="P5" s="68" t="s">
        <v>410</v>
      </c>
      <c r="Q5" s="61"/>
      <c r="R5" s="438"/>
      <c r="S5" s="59"/>
      <c r="T5" s="59"/>
      <c r="U5" s="68" t="s">
        <v>928</v>
      </c>
      <c r="Y5" s="39">
        <v>3000000</v>
      </c>
      <c r="Z5" s="60">
        <v>150000</v>
      </c>
      <c r="AA5" s="39">
        <v>80000</v>
      </c>
      <c r="AB5" s="39">
        <v>142000</v>
      </c>
      <c r="AC5" s="102">
        <f>SUM(Y5:AB5)</f>
        <v>3372000</v>
      </c>
    </row>
    <row r="6" spans="1:29" s="60" customFormat="1" ht="66">
      <c r="A6" s="440"/>
      <c r="B6" s="68"/>
      <c r="C6" s="68"/>
      <c r="D6" s="68" t="s">
        <v>637</v>
      </c>
      <c r="E6" s="441">
        <v>3000000</v>
      </c>
      <c r="F6" s="72"/>
      <c r="G6" s="442" t="s">
        <v>404</v>
      </c>
      <c r="H6" s="442" t="s">
        <v>405</v>
      </c>
      <c r="I6" s="442" t="s">
        <v>406</v>
      </c>
      <c r="J6" s="68"/>
      <c r="K6" s="61"/>
      <c r="L6" s="68"/>
      <c r="M6" s="61"/>
      <c r="N6" s="68"/>
      <c r="O6" s="61"/>
      <c r="P6" s="68"/>
      <c r="Q6" s="61"/>
      <c r="R6" s="438"/>
      <c r="S6" s="59"/>
      <c r="T6" s="59"/>
      <c r="U6" s="68"/>
      <c r="Y6" s="39"/>
      <c r="AA6" s="39"/>
      <c r="AB6" s="39"/>
      <c r="AC6" s="102"/>
    </row>
    <row r="7" spans="1:29" s="60" customFormat="1">
      <c r="A7" s="440"/>
      <c r="B7" s="68"/>
      <c r="C7" s="68"/>
      <c r="D7" s="68" t="s">
        <v>930</v>
      </c>
      <c r="E7" s="443">
        <v>150000</v>
      </c>
      <c r="F7" s="72"/>
      <c r="G7" s="442"/>
      <c r="H7" s="442"/>
      <c r="I7" s="442"/>
      <c r="J7" s="68"/>
      <c r="K7" s="61"/>
      <c r="L7" s="68"/>
      <c r="M7" s="61"/>
      <c r="N7" s="68"/>
      <c r="O7" s="61"/>
      <c r="P7" s="68"/>
      <c r="Q7" s="61"/>
      <c r="R7" s="438"/>
      <c r="S7" s="59"/>
      <c r="T7" s="59"/>
      <c r="U7" s="68"/>
      <c r="Y7" s="39"/>
      <c r="AA7" s="39"/>
      <c r="AB7" s="39"/>
      <c r="AC7" s="102"/>
    </row>
    <row r="8" spans="1:29" s="60" customFormat="1">
      <c r="A8" s="440"/>
      <c r="B8" s="68"/>
      <c r="C8" s="68"/>
      <c r="D8" s="68" t="s">
        <v>929</v>
      </c>
      <c r="E8" s="441">
        <v>80000</v>
      </c>
      <c r="F8" s="72"/>
      <c r="G8" s="442"/>
      <c r="H8" s="442"/>
      <c r="I8" s="442"/>
      <c r="J8" s="68"/>
      <c r="K8" s="61"/>
      <c r="L8" s="68"/>
      <c r="M8" s="61"/>
      <c r="N8" s="68"/>
      <c r="O8" s="61"/>
      <c r="P8" s="68"/>
      <c r="Q8" s="61"/>
      <c r="R8" s="438"/>
      <c r="S8" s="59"/>
      <c r="T8" s="59"/>
      <c r="U8" s="68"/>
      <c r="Y8" s="39"/>
      <c r="AA8" s="39"/>
      <c r="AB8" s="39"/>
      <c r="AC8" s="102"/>
    </row>
    <row r="9" spans="1:29" s="60" customFormat="1">
      <c r="A9" s="440"/>
      <c r="B9" s="68"/>
      <c r="C9" s="68"/>
      <c r="D9" s="68" t="s">
        <v>931</v>
      </c>
      <c r="E9" s="441">
        <v>142000</v>
      </c>
      <c r="F9" s="72"/>
      <c r="G9" s="442"/>
      <c r="H9" s="442"/>
      <c r="I9" s="442"/>
      <c r="J9" s="68"/>
      <c r="K9" s="61"/>
      <c r="L9" s="68"/>
      <c r="M9" s="61"/>
      <c r="N9" s="68"/>
      <c r="O9" s="61"/>
      <c r="P9" s="68"/>
      <c r="Q9" s="61"/>
      <c r="R9" s="438"/>
      <c r="S9" s="59"/>
      <c r="T9" s="59"/>
      <c r="U9" s="68"/>
      <c r="Y9" s="39"/>
      <c r="AA9" s="39"/>
      <c r="AB9" s="39"/>
      <c r="AC9" s="102"/>
    </row>
    <row r="10" spans="1:29" s="489" customFormat="1" ht="214.5">
      <c r="A10" s="20" t="s">
        <v>411</v>
      </c>
      <c r="B10" s="68" t="s">
        <v>412</v>
      </c>
      <c r="C10" s="68" t="s">
        <v>413</v>
      </c>
      <c r="D10" s="68" t="s">
        <v>414</v>
      </c>
      <c r="E10" s="487">
        <v>310000</v>
      </c>
      <c r="F10" s="43"/>
      <c r="G10" s="68" t="s">
        <v>415</v>
      </c>
      <c r="H10" s="68" t="s">
        <v>405</v>
      </c>
      <c r="I10" s="68" t="s">
        <v>416</v>
      </c>
      <c r="J10" s="68" t="s">
        <v>417</v>
      </c>
      <c r="K10" s="19"/>
      <c r="L10" s="68" t="s">
        <v>418</v>
      </c>
      <c r="M10" s="19"/>
      <c r="N10" s="68" t="s">
        <v>419</v>
      </c>
      <c r="O10" s="19"/>
      <c r="P10" s="68" t="s">
        <v>419</v>
      </c>
      <c r="Q10" s="19"/>
      <c r="R10" s="488"/>
      <c r="S10" s="46"/>
      <c r="T10" s="46"/>
      <c r="U10" s="68" t="s">
        <v>415</v>
      </c>
      <c r="Y10" s="489" t="s">
        <v>705</v>
      </c>
      <c r="Z10" s="489" t="s">
        <v>706</v>
      </c>
      <c r="AA10" s="489" t="s">
        <v>707</v>
      </c>
      <c r="AB10" s="489" t="s">
        <v>708</v>
      </c>
      <c r="AC10" s="489" t="s">
        <v>709</v>
      </c>
    </row>
    <row r="11" spans="1:29" s="60" customFormat="1" ht="346.5">
      <c r="A11" s="482" t="s">
        <v>420</v>
      </c>
      <c r="B11" s="68" t="s">
        <v>421</v>
      </c>
      <c r="C11" s="68" t="s">
        <v>422</v>
      </c>
      <c r="D11" s="444" t="s">
        <v>423</v>
      </c>
      <c r="E11" s="483">
        <v>2160000</v>
      </c>
      <c r="F11" s="484"/>
      <c r="G11" s="485" t="s">
        <v>424</v>
      </c>
      <c r="H11" s="68" t="s">
        <v>405</v>
      </c>
      <c r="I11" s="486"/>
      <c r="J11" s="485" t="s">
        <v>425</v>
      </c>
      <c r="K11" s="30"/>
      <c r="L11" s="485" t="s">
        <v>426</v>
      </c>
      <c r="M11" s="30"/>
      <c r="N11" s="485" t="s">
        <v>426</v>
      </c>
      <c r="O11" s="30"/>
      <c r="P11" s="485" t="s">
        <v>426</v>
      </c>
      <c r="Q11" s="61"/>
      <c r="R11" s="438"/>
      <c r="S11" s="59"/>
      <c r="T11" s="59"/>
      <c r="U11" s="485" t="s">
        <v>955</v>
      </c>
      <c r="Y11" s="133">
        <v>30000</v>
      </c>
      <c r="Z11" s="134">
        <v>200000</v>
      </c>
      <c r="AB11" s="131">
        <v>80000</v>
      </c>
      <c r="AC11" s="102">
        <f>SUM(Y11:AB11)</f>
        <v>310000</v>
      </c>
    </row>
    <row r="12" spans="1:29" ht="148.5">
      <c r="A12" s="445" t="s">
        <v>420</v>
      </c>
      <c r="B12" s="33"/>
      <c r="C12" s="62"/>
      <c r="D12" s="444"/>
      <c r="E12" s="446" t="s">
        <v>308</v>
      </c>
      <c r="F12" s="66"/>
      <c r="G12" s="64" t="s">
        <v>427</v>
      </c>
      <c r="H12" s="68" t="s">
        <v>405</v>
      </c>
      <c r="I12" s="30" t="s">
        <v>428</v>
      </c>
      <c r="J12" s="30" t="s">
        <v>22</v>
      </c>
      <c r="K12" s="65"/>
      <c r="L12" s="30" t="s">
        <v>429</v>
      </c>
      <c r="M12" s="65"/>
      <c r="N12" s="30" t="s">
        <v>430</v>
      </c>
      <c r="O12" s="65"/>
      <c r="P12" s="30" t="s">
        <v>22</v>
      </c>
      <c r="Q12" s="65"/>
      <c r="R12" s="439"/>
      <c r="S12" s="66"/>
      <c r="T12" s="66"/>
      <c r="U12" s="30" t="s">
        <v>428</v>
      </c>
    </row>
    <row r="13" spans="1:29" ht="82.5">
      <c r="A13" s="445"/>
      <c r="B13" s="33"/>
      <c r="C13" s="62"/>
      <c r="D13" s="444"/>
      <c r="E13" s="446">
        <v>200000</v>
      </c>
      <c r="F13" s="66"/>
      <c r="G13" s="64" t="s">
        <v>431</v>
      </c>
      <c r="H13" s="68" t="s">
        <v>405</v>
      </c>
      <c r="I13" s="30" t="s">
        <v>432</v>
      </c>
      <c r="J13" s="30" t="s">
        <v>22</v>
      </c>
      <c r="K13" s="65"/>
      <c r="L13" s="30" t="s">
        <v>433</v>
      </c>
      <c r="M13" s="65"/>
      <c r="N13" s="30" t="s">
        <v>434</v>
      </c>
      <c r="O13" s="65"/>
      <c r="P13" s="30" t="s">
        <v>22</v>
      </c>
      <c r="Q13" s="65"/>
      <c r="R13" s="439"/>
      <c r="S13" s="66"/>
      <c r="T13" s="66"/>
      <c r="U13" s="30" t="s">
        <v>956</v>
      </c>
    </row>
    <row r="14" spans="1:29" ht="165">
      <c r="A14" s="447"/>
      <c r="B14" s="448"/>
      <c r="C14" s="62"/>
      <c r="D14" s="444"/>
      <c r="E14" s="446">
        <v>150000</v>
      </c>
      <c r="F14" s="66"/>
      <c r="G14" s="64" t="s">
        <v>435</v>
      </c>
      <c r="H14" s="68" t="s">
        <v>405</v>
      </c>
      <c r="I14" s="30" t="s">
        <v>436</v>
      </c>
      <c r="J14" s="30" t="s">
        <v>22</v>
      </c>
      <c r="K14" s="65"/>
      <c r="L14" s="30" t="s">
        <v>22</v>
      </c>
      <c r="M14" s="65"/>
      <c r="N14" s="30" t="s">
        <v>437</v>
      </c>
      <c r="O14" s="65"/>
      <c r="P14" s="30" t="s">
        <v>438</v>
      </c>
      <c r="Q14" s="65"/>
      <c r="R14" s="439"/>
      <c r="S14" s="66"/>
      <c r="T14" s="66"/>
      <c r="U14" s="30" t="s">
        <v>957</v>
      </c>
    </row>
    <row r="15" spans="1:29" ht="181.5">
      <c r="A15" s="482" t="s">
        <v>420</v>
      </c>
      <c r="B15" s="448"/>
      <c r="C15" s="62"/>
      <c r="D15" s="444">
        <f>480000/16</f>
        <v>30000</v>
      </c>
      <c r="E15" s="449" t="s">
        <v>958</v>
      </c>
      <c r="F15" s="66"/>
      <c r="G15" s="64"/>
      <c r="H15" s="68" t="s">
        <v>405</v>
      </c>
      <c r="I15" s="67" t="s">
        <v>710</v>
      </c>
      <c r="J15" s="30" t="s">
        <v>960</v>
      </c>
      <c r="K15" s="65" t="s">
        <v>960</v>
      </c>
      <c r="L15" s="30" t="s">
        <v>961</v>
      </c>
      <c r="M15" s="65"/>
      <c r="N15" s="30" t="s">
        <v>959</v>
      </c>
      <c r="O15" s="65"/>
      <c r="P15" s="30"/>
      <c r="Q15" s="65"/>
      <c r="R15" s="439"/>
      <c r="S15" s="66"/>
      <c r="T15" s="66"/>
      <c r="U15" s="67" t="s">
        <v>962</v>
      </c>
    </row>
    <row r="16" spans="1:29" ht="132">
      <c r="A16" s="447"/>
      <c r="B16" s="450"/>
      <c r="C16" s="64"/>
      <c r="D16" s="444"/>
      <c r="E16" s="446">
        <v>250000</v>
      </c>
      <c r="F16" s="66"/>
      <c r="G16" s="64" t="s">
        <v>439</v>
      </c>
      <c r="H16" s="68" t="s">
        <v>405</v>
      </c>
      <c r="I16" s="30" t="s">
        <v>22</v>
      </c>
      <c r="J16" s="30" t="s">
        <v>440</v>
      </c>
      <c r="K16" s="65"/>
      <c r="L16" s="30" t="s">
        <v>441</v>
      </c>
      <c r="M16" s="65"/>
      <c r="N16" s="30" t="s">
        <v>22</v>
      </c>
      <c r="O16" s="65"/>
      <c r="P16" s="30" t="s">
        <v>442</v>
      </c>
      <c r="Q16" s="65"/>
      <c r="R16" s="439"/>
      <c r="S16" s="66"/>
      <c r="T16" s="66"/>
      <c r="U16" s="64" t="s">
        <v>439</v>
      </c>
    </row>
    <row r="17" spans="1:21" ht="115.5">
      <c r="A17" s="493" t="s">
        <v>1182</v>
      </c>
      <c r="B17" s="444"/>
      <c r="C17" s="64"/>
      <c r="D17" s="444"/>
      <c r="E17" s="446">
        <v>50000</v>
      </c>
      <c r="F17" s="63"/>
      <c r="G17" s="64" t="s">
        <v>443</v>
      </c>
      <c r="H17" s="68" t="s">
        <v>405</v>
      </c>
      <c r="I17" s="30" t="s">
        <v>22</v>
      </c>
      <c r="J17" s="30" t="s">
        <v>444</v>
      </c>
      <c r="K17" s="65"/>
      <c r="L17" s="30" t="s">
        <v>445</v>
      </c>
      <c r="M17" s="65"/>
      <c r="N17" s="30" t="s">
        <v>22</v>
      </c>
      <c r="O17" s="65"/>
      <c r="P17" s="30" t="s">
        <v>22</v>
      </c>
      <c r="Q17" s="65"/>
      <c r="R17" s="439"/>
      <c r="S17" s="66"/>
      <c r="T17" s="66"/>
      <c r="U17" s="30" t="s">
        <v>963</v>
      </c>
    </row>
    <row r="18" spans="1:21" ht="66">
      <c r="A18" s="451"/>
      <c r="B18" s="450"/>
      <c r="C18" s="64"/>
      <c r="D18" s="444"/>
      <c r="E18" s="446">
        <v>100000</v>
      </c>
      <c r="F18" s="66"/>
      <c r="G18" s="64" t="s">
        <v>446</v>
      </c>
      <c r="H18" s="68" t="s">
        <v>405</v>
      </c>
      <c r="I18" s="30" t="s">
        <v>22</v>
      </c>
      <c r="J18" s="30" t="s">
        <v>22</v>
      </c>
      <c r="K18" s="65"/>
      <c r="L18" s="30" t="s">
        <v>447</v>
      </c>
      <c r="M18" s="69">
        <v>150000</v>
      </c>
      <c r="N18" s="66"/>
      <c r="O18" s="65"/>
      <c r="P18" s="30"/>
      <c r="Q18" s="65"/>
      <c r="R18" s="439"/>
      <c r="S18" s="66"/>
      <c r="T18" s="66"/>
      <c r="U18" s="30" t="s">
        <v>447</v>
      </c>
    </row>
    <row r="19" spans="1:21">
      <c r="A19" s="4"/>
      <c r="B19" s="4"/>
      <c r="C19" s="4"/>
      <c r="D19" s="4"/>
      <c r="E19" s="452"/>
      <c r="F19" s="4"/>
      <c r="G19" s="4"/>
      <c r="H19" s="4"/>
      <c r="I19" s="4"/>
      <c r="J19" s="4"/>
      <c r="K19" s="4"/>
      <c r="L19" s="4"/>
      <c r="M19" s="4"/>
      <c r="N19" s="4"/>
      <c r="O19" s="4"/>
      <c r="P19" s="4"/>
      <c r="Q19" s="4"/>
      <c r="U19" s="126"/>
    </row>
    <row r="20" spans="1:21" ht="25.5">
      <c r="A20" s="453" t="s">
        <v>448</v>
      </c>
      <c r="B20" s="462"/>
      <c r="C20" s="462"/>
      <c r="D20" s="462"/>
      <c r="E20" s="462"/>
      <c r="F20" s="462"/>
      <c r="G20" s="462"/>
      <c r="H20" s="462"/>
      <c r="I20" s="462"/>
      <c r="J20" s="462"/>
      <c r="K20" s="462"/>
      <c r="L20" s="462"/>
      <c r="M20" s="462"/>
      <c r="N20" s="462"/>
      <c r="O20" s="462"/>
      <c r="P20" s="462"/>
      <c r="Q20" s="4"/>
      <c r="U20" s="462"/>
    </row>
    <row r="21" spans="1:21" s="60" customFormat="1" ht="110.25">
      <c r="A21" s="70" t="s">
        <v>449</v>
      </c>
      <c r="B21" s="71" t="s">
        <v>450</v>
      </c>
      <c r="C21" s="71" t="s">
        <v>451</v>
      </c>
      <c r="D21" s="71" t="s">
        <v>452</v>
      </c>
      <c r="E21" s="132">
        <v>250000</v>
      </c>
      <c r="F21" s="72"/>
      <c r="G21" s="71" t="s">
        <v>453</v>
      </c>
      <c r="H21" s="73" t="s">
        <v>405</v>
      </c>
      <c r="I21" s="71" t="s">
        <v>454</v>
      </c>
      <c r="J21" s="71" t="s">
        <v>455</v>
      </c>
      <c r="K21" s="61"/>
      <c r="L21" s="71" t="s">
        <v>456</v>
      </c>
      <c r="M21" s="61"/>
      <c r="N21" s="71" t="s">
        <v>457</v>
      </c>
      <c r="O21" s="61"/>
      <c r="P21" s="71" t="s">
        <v>458</v>
      </c>
      <c r="Q21" s="61"/>
      <c r="R21" s="74"/>
      <c r="S21" s="74"/>
      <c r="T21" s="74"/>
      <c r="U21" s="71" t="s">
        <v>454</v>
      </c>
    </row>
    <row r="22" spans="1:21" s="60" customFormat="1" ht="126">
      <c r="A22" s="70" t="s">
        <v>459</v>
      </c>
      <c r="B22" s="71" t="s">
        <v>460</v>
      </c>
      <c r="C22" s="71" t="s">
        <v>461</v>
      </c>
      <c r="D22" s="71" t="s">
        <v>462</v>
      </c>
      <c r="E22" s="132">
        <v>100000</v>
      </c>
      <c r="F22" s="72"/>
      <c r="G22" s="71" t="s">
        <v>463</v>
      </c>
      <c r="H22" s="73" t="s">
        <v>405</v>
      </c>
      <c r="I22" s="71" t="s">
        <v>464</v>
      </c>
      <c r="J22" s="71" t="s">
        <v>465</v>
      </c>
      <c r="K22" s="61"/>
      <c r="L22" s="71" t="s">
        <v>465</v>
      </c>
      <c r="M22" s="61"/>
      <c r="N22" s="71" t="s">
        <v>465</v>
      </c>
      <c r="O22" s="61"/>
      <c r="P22" s="71" t="s">
        <v>465</v>
      </c>
      <c r="Q22" s="61"/>
      <c r="R22" s="74"/>
      <c r="S22" s="74"/>
      <c r="T22" s="74"/>
      <c r="U22" s="71" t="s">
        <v>463</v>
      </c>
    </row>
    <row r="23" spans="1:21" s="60" customFormat="1" ht="204.75">
      <c r="A23" s="70" t="s">
        <v>466</v>
      </c>
      <c r="B23" s="71" t="s">
        <v>467</v>
      </c>
      <c r="C23" s="71" t="s">
        <v>461</v>
      </c>
      <c r="D23" s="71" t="s">
        <v>468</v>
      </c>
      <c r="E23" s="132">
        <v>100000</v>
      </c>
      <c r="F23" s="72"/>
      <c r="G23" s="71" t="s">
        <v>469</v>
      </c>
      <c r="H23" s="73" t="s">
        <v>405</v>
      </c>
      <c r="I23" s="71" t="s">
        <v>470</v>
      </c>
      <c r="J23" s="71" t="s">
        <v>471</v>
      </c>
      <c r="K23" s="61"/>
      <c r="L23" s="71" t="s">
        <v>22</v>
      </c>
      <c r="M23" s="61"/>
      <c r="N23" s="71" t="s">
        <v>22</v>
      </c>
      <c r="O23" s="61"/>
      <c r="P23" s="71" t="s">
        <v>472</v>
      </c>
      <c r="Q23" s="61"/>
      <c r="R23" s="74"/>
      <c r="S23" s="74"/>
      <c r="T23" s="74"/>
      <c r="U23" s="71" t="s">
        <v>469</v>
      </c>
    </row>
    <row r="24" spans="1:21" s="60" customFormat="1" ht="110.25">
      <c r="A24" s="70" t="s">
        <v>473</v>
      </c>
      <c r="B24" s="71" t="s">
        <v>474</v>
      </c>
      <c r="C24" s="71" t="s">
        <v>475</v>
      </c>
      <c r="D24" s="71" t="s">
        <v>476</v>
      </c>
      <c r="E24" s="132" t="s">
        <v>308</v>
      </c>
      <c r="F24" s="72"/>
      <c r="G24" s="71" t="s">
        <v>477</v>
      </c>
      <c r="H24" s="73" t="s">
        <v>405</v>
      </c>
      <c r="I24" s="71" t="s">
        <v>478</v>
      </c>
      <c r="J24" s="71" t="s">
        <v>22</v>
      </c>
      <c r="K24" s="61"/>
      <c r="L24" s="71" t="s">
        <v>22</v>
      </c>
      <c r="M24" s="61"/>
      <c r="N24" s="71" t="s">
        <v>479</v>
      </c>
      <c r="O24" s="61"/>
      <c r="P24" s="71" t="s">
        <v>22</v>
      </c>
      <c r="Q24" s="61"/>
      <c r="R24" s="74"/>
      <c r="S24" s="74"/>
      <c r="T24" s="74"/>
      <c r="U24" s="71" t="s">
        <v>479</v>
      </c>
    </row>
    <row r="25" spans="1:21" ht="25.5">
      <c r="A25" s="453" t="s">
        <v>480</v>
      </c>
      <c r="B25" s="4"/>
      <c r="C25" s="4"/>
      <c r="D25" s="462"/>
      <c r="E25" s="462"/>
      <c r="F25" s="462"/>
      <c r="G25" s="462"/>
      <c r="H25" s="462"/>
      <c r="I25" s="462"/>
      <c r="J25" s="462"/>
      <c r="K25" s="462"/>
      <c r="L25" s="462"/>
      <c r="M25" s="462"/>
      <c r="N25" s="462"/>
      <c r="O25" s="462"/>
      <c r="P25" s="462"/>
      <c r="Q25" s="4"/>
      <c r="U25" s="462"/>
    </row>
    <row r="26" spans="1:21" ht="82.5">
      <c r="A26" s="75" t="s">
        <v>481</v>
      </c>
      <c r="B26" s="75" t="s">
        <v>482</v>
      </c>
      <c r="C26" s="75" t="s">
        <v>483</v>
      </c>
      <c r="D26" s="75" t="s">
        <v>484</v>
      </c>
      <c r="E26" s="146">
        <v>350000</v>
      </c>
      <c r="F26" s="4"/>
      <c r="G26" s="75" t="s">
        <v>485</v>
      </c>
      <c r="H26" s="76" t="s">
        <v>486</v>
      </c>
      <c r="I26" s="76" t="s">
        <v>487</v>
      </c>
      <c r="J26" s="77" t="s">
        <v>488</v>
      </c>
      <c r="K26" s="78"/>
      <c r="L26" s="77" t="s">
        <v>489</v>
      </c>
      <c r="M26" s="4"/>
      <c r="N26" s="77" t="s">
        <v>490</v>
      </c>
      <c r="O26" s="4"/>
      <c r="P26" s="77" t="s">
        <v>491</v>
      </c>
      <c r="Q26" s="76"/>
      <c r="U26" s="76" t="s">
        <v>964</v>
      </c>
    </row>
    <row r="27" spans="1:21" ht="115.5">
      <c r="A27" s="454"/>
      <c r="B27" s="75"/>
      <c r="C27" s="75"/>
      <c r="D27" s="75" t="s">
        <v>492</v>
      </c>
      <c r="E27" s="146">
        <v>210000</v>
      </c>
      <c r="F27" s="4"/>
      <c r="G27" s="75" t="s">
        <v>493</v>
      </c>
      <c r="H27" s="76" t="s">
        <v>486</v>
      </c>
      <c r="I27" s="79" t="s">
        <v>487</v>
      </c>
      <c r="J27" s="77" t="s">
        <v>494</v>
      </c>
      <c r="K27" s="80"/>
      <c r="L27" s="77" t="s">
        <v>495</v>
      </c>
      <c r="M27" s="4"/>
      <c r="N27" s="77" t="s">
        <v>496</v>
      </c>
      <c r="O27" s="4"/>
      <c r="P27" s="77" t="s">
        <v>497</v>
      </c>
      <c r="Q27" s="79"/>
      <c r="U27" s="75" t="s">
        <v>965</v>
      </c>
    </row>
    <row r="28" spans="1:21" ht="82.5">
      <c r="A28" s="454"/>
      <c r="B28" s="75"/>
      <c r="C28" s="75" t="s">
        <v>498</v>
      </c>
      <c r="D28" s="75" t="s">
        <v>499</v>
      </c>
      <c r="E28" s="146">
        <v>150000</v>
      </c>
      <c r="F28" s="4"/>
      <c r="G28" s="75" t="s">
        <v>966</v>
      </c>
      <c r="H28" s="76" t="s">
        <v>486</v>
      </c>
      <c r="I28" s="79" t="s">
        <v>487</v>
      </c>
      <c r="J28" s="77" t="s">
        <v>488</v>
      </c>
      <c r="K28" s="80"/>
      <c r="L28" s="77" t="s">
        <v>500</v>
      </c>
      <c r="M28" s="4"/>
      <c r="N28" s="77" t="s">
        <v>500</v>
      </c>
      <c r="O28" s="4"/>
      <c r="P28" s="77" t="s">
        <v>501</v>
      </c>
      <c r="Q28" s="79"/>
      <c r="U28" s="75" t="s">
        <v>967</v>
      </c>
    </row>
    <row r="29" spans="1:21" ht="82.5">
      <c r="A29" s="454"/>
      <c r="B29" s="75"/>
      <c r="C29" s="75" t="s">
        <v>502</v>
      </c>
      <c r="D29" s="75" t="s">
        <v>503</v>
      </c>
      <c r="E29" s="146">
        <v>100000</v>
      </c>
      <c r="F29" s="4"/>
      <c r="G29" s="75" t="s">
        <v>504</v>
      </c>
      <c r="H29" s="76" t="s">
        <v>486</v>
      </c>
      <c r="I29" s="79" t="s">
        <v>487</v>
      </c>
      <c r="J29" s="75" t="s">
        <v>488</v>
      </c>
      <c r="K29" s="80"/>
      <c r="L29" s="75" t="s">
        <v>505</v>
      </c>
      <c r="M29" s="4"/>
      <c r="N29" s="75" t="s">
        <v>506</v>
      </c>
      <c r="O29" s="4"/>
      <c r="P29" s="75" t="s">
        <v>507</v>
      </c>
      <c r="Q29" s="79"/>
      <c r="U29" s="75" t="s">
        <v>968</v>
      </c>
    </row>
    <row r="30" spans="1:21" ht="66">
      <c r="A30" s="454"/>
      <c r="B30" s="75"/>
      <c r="C30" s="75" t="s">
        <v>508</v>
      </c>
      <c r="D30" s="75" t="s">
        <v>509</v>
      </c>
      <c r="E30" s="146">
        <v>220800</v>
      </c>
      <c r="F30" s="4"/>
      <c r="G30" s="75" t="s">
        <v>510</v>
      </c>
      <c r="H30" s="76" t="s">
        <v>486</v>
      </c>
      <c r="I30" s="79" t="s">
        <v>487</v>
      </c>
      <c r="J30" s="75" t="s">
        <v>487</v>
      </c>
      <c r="K30" s="80"/>
      <c r="L30" s="75" t="s">
        <v>511</v>
      </c>
      <c r="M30" s="4"/>
      <c r="N30" s="77" t="s">
        <v>512</v>
      </c>
      <c r="O30" s="4"/>
      <c r="P30" s="77" t="s">
        <v>513</v>
      </c>
      <c r="Q30" s="79"/>
      <c r="U30" s="75" t="s">
        <v>510</v>
      </c>
    </row>
    <row r="31" spans="1:21" ht="82.5">
      <c r="A31" s="75" t="s">
        <v>481</v>
      </c>
      <c r="B31" s="81" t="s">
        <v>514</v>
      </c>
      <c r="C31" s="81" t="s">
        <v>515</v>
      </c>
      <c r="D31" s="81" t="s">
        <v>516</v>
      </c>
      <c r="E31" s="147">
        <v>350000</v>
      </c>
      <c r="F31" s="4"/>
      <c r="G31" s="81" t="s">
        <v>517</v>
      </c>
      <c r="H31" s="76" t="s">
        <v>486</v>
      </c>
      <c r="I31" s="79" t="s">
        <v>487</v>
      </c>
      <c r="J31" s="77" t="s">
        <v>518</v>
      </c>
      <c r="K31" s="82"/>
      <c r="L31" s="77" t="s">
        <v>488</v>
      </c>
      <c r="M31" s="4"/>
      <c r="N31" s="77" t="s">
        <v>519</v>
      </c>
      <c r="O31" s="4"/>
      <c r="P31" s="77" t="s">
        <v>520</v>
      </c>
      <c r="Q31" s="83"/>
      <c r="U31" s="81" t="s">
        <v>969</v>
      </c>
    </row>
    <row r="32" spans="1:21" ht="115.5">
      <c r="A32" s="455"/>
      <c r="B32" s="81" t="s">
        <v>521</v>
      </c>
      <c r="C32" s="81" t="s">
        <v>522</v>
      </c>
      <c r="D32" s="81" t="s">
        <v>523</v>
      </c>
      <c r="E32" s="147" t="s">
        <v>308</v>
      </c>
      <c r="F32" s="4"/>
      <c r="G32" s="81" t="s">
        <v>524</v>
      </c>
      <c r="H32" s="76" t="s">
        <v>486</v>
      </c>
      <c r="I32" s="84" t="s">
        <v>525</v>
      </c>
      <c r="J32" s="77" t="s">
        <v>526</v>
      </c>
      <c r="K32" s="85"/>
      <c r="L32" s="77" t="s">
        <v>527</v>
      </c>
      <c r="M32" s="4"/>
      <c r="N32" s="77" t="s">
        <v>528</v>
      </c>
      <c r="O32" s="4"/>
      <c r="P32" s="77" t="s">
        <v>529</v>
      </c>
      <c r="Q32" s="86"/>
      <c r="U32" s="84" t="s">
        <v>970</v>
      </c>
    </row>
    <row r="33" spans="1:21" ht="148.5">
      <c r="A33" s="455"/>
      <c r="B33" s="81" t="s">
        <v>530</v>
      </c>
      <c r="C33" s="81" t="s">
        <v>531</v>
      </c>
      <c r="D33" s="81" t="s">
        <v>532</v>
      </c>
      <c r="E33" s="147">
        <v>100000</v>
      </c>
      <c r="F33" s="4"/>
      <c r="G33" s="81" t="s">
        <v>533</v>
      </c>
      <c r="H33" s="76" t="s">
        <v>486</v>
      </c>
      <c r="I33" s="83"/>
      <c r="J33" s="77" t="s">
        <v>534</v>
      </c>
      <c r="K33" s="82"/>
      <c r="L33" s="77" t="s">
        <v>534</v>
      </c>
      <c r="M33" s="4"/>
      <c r="N33" s="77" t="s">
        <v>534</v>
      </c>
      <c r="O33" s="4"/>
      <c r="P33" s="77" t="s">
        <v>534</v>
      </c>
      <c r="Q33" s="83"/>
      <c r="U33" s="81" t="s">
        <v>533</v>
      </c>
    </row>
    <row r="34" spans="1:21" ht="66">
      <c r="A34" s="75" t="s">
        <v>481</v>
      </c>
      <c r="B34" s="81" t="s">
        <v>535</v>
      </c>
      <c r="C34" s="81" t="s">
        <v>536</v>
      </c>
      <c r="D34" s="75" t="s">
        <v>537</v>
      </c>
      <c r="E34" s="147">
        <v>100000</v>
      </c>
      <c r="F34" s="4"/>
      <c r="G34" s="75" t="s">
        <v>538</v>
      </c>
      <c r="H34" s="76" t="s">
        <v>486</v>
      </c>
      <c r="I34" s="83"/>
      <c r="J34" s="75" t="s">
        <v>539</v>
      </c>
      <c r="K34" s="82"/>
      <c r="L34" s="75" t="s">
        <v>540</v>
      </c>
      <c r="M34" s="4"/>
      <c r="N34" s="75" t="s">
        <v>541</v>
      </c>
      <c r="O34" s="4"/>
      <c r="P34" s="75" t="s">
        <v>542</v>
      </c>
      <c r="Q34" s="83"/>
      <c r="U34" s="75" t="s">
        <v>538</v>
      </c>
    </row>
    <row r="35" spans="1:21" ht="115.5">
      <c r="A35" s="455"/>
      <c r="B35" s="81" t="s">
        <v>543</v>
      </c>
      <c r="C35" s="81" t="s">
        <v>544</v>
      </c>
      <c r="D35" s="75" t="s">
        <v>545</v>
      </c>
      <c r="E35" s="147">
        <v>200000</v>
      </c>
      <c r="F35" s="4"/>
      <c r="G35" s="75" t="s">
        <v>546</v>
      </c>
      <c r="H35" s="76" t="s">
        <v>486</v>
      </c>
      <c r="I35" s="83"/>
      <c r="J35" s="75" t="s">
        <v>488</v>
      </c>
      <c r="K35" s="87"/>
      <c r="L35" s="77" t="s">
        <v>519</v>
      </c>
      <c r="M35" s="4"/>
      <c r="N35" s="75" t="s">
        <v>547</v>
      </c>
      <c r="O35" s="4"/>
      <c r="P35" s="75" t="s">
        <v>548</v>
      </c>
      <c r="Q35" s="88"/>
      <c r="U35" s="75" t="s">
        <v>546</v>
      </c>
    </row>
    <row r="36" spans="1:21" ht="99">
      <c r="A36" s="455"/>
      <c r="B36" s="83"/>
      <c r="C36" s="83"/>
      <c r="D36" s="75" t="s">
        <v>549</v>
      </c>
      <c r="E36" s="148">
        <v>200000</v>
      </c>
      <c r="F36" s="4"/>
      <c r="G36" s="75" t="s">
        <v>550</v>
      </c>
      <c r="H36" s="76" t="s">
        <v>486</v>
      </c>
      <c r="I36" s="83"/>
      <c r="J36" s="75" t="s">
        <v>551</v>
      </c>
      <c r="K36" s="90"/>
      <c r="L36" s="77" t="s">
        <v>519</v>
      </c>
      <c r="M36" s="4"/>
      <c r="N36" s="75" t="s">
        <v>552</v>
      </c>
      <c r="O36" s="4"/>
      <c r="P36" s="75" t="s">
        <v>553</v>
      </c>
      <c r="Q36" s="91"/>
      <c r="U36" s="75" t="s">
        <v>550</v>
      </c>
    </row>
    <row r="37" spans="1:21" ht="49.5">
      <c r="A37" s="454"/>
      <c r="B37" s="456"/>
      <c r="C37" s="456"/>
      <c r="D37" s="81" t="s">
        <v>554</v>
      </c>
      <c r="E37" s="149">
        <v>150000</v>
      </c>
      <c r="F37" s="4"/>
      <c r="G37" s="81" t="s">
        <v>971</v>
      </c>
      <c r="H37" s="76" t="s">
        <v>486</v>
      </c>
      <c r="I37" s="92"/>
      <c r="J37" s="81" t="s">
        <v>555</v>
      </c>
      <c r="K37" s="93"/>
      <c r="L37" s="75" t="s">
        <v>556</v>
      </c>
      <c r="M37" s="4"/>
      <c r="N37" s="75" t="s">
        <v>557</v>
      </c>
      <c r="O37" s="4"/>
      <c r="P37" s="75" t="s">
        <v>557</v>
      </c>
      <c r="Q37" s="92"/>
      <c r="U37" s="81" t="s">
        <v>971</v>
      </c>
    </row>
    <row r="38" spans="1:21">
      <c r="A38" s="4"/>
      <c r="B38" s="4"/>
      <c r="C38" s="4"/>
      <c r="D38" s="4"/>
      <c r="E38" s="452"/>
      <c r="F38" s="4"/>
      <c r="G38" s="4"/>
      <c r="H38" s="4"/>
      <c r="I38" s="4"/>
      <c r="J38" s="4"/>
      <c r="K38" s="4"/>
      <c r="L38" s="4"/>
      <c r="M38" s="4"/>
      <c r="N38" s="4"/>
      <c r="O38" s="4"/>
      <c r="P38" s="4"/>
      <c r="Q38" s="4"/>
      <c r="U38" s="126"/>
    </row>
    <row r="39" spans="1:21" ht="25.5">
      <c r="A39" s="491" t="s">
        <v>558</v>
      </c>
      <c r="B39" s="491"/>
      <c r="C39" s="491"/>
      <c r="D39" s="491"/>
      <c r="E39" s="491"/>
      <c r="F39" s="491"/>
      <c r="G39" s="491"/>
      <c r="H39" s="491"/>
      <c r="I39" s="491"/>
      <c r="J39" s="491"/>
      <c r="K39" s="491"/>
      <c r="L39" s="491"/>
      <c r="M39" s="491"/>
      <c r="N39" s="491"/>
      <c r="O39" s="491"/>
      <c r="P39" s="491"/>
      <c r="Q39" s="4"/>
      <c r="U39" s="491"/>
    </row>
    <row r="40" spans="1:21" ht="132">
      <c r="A40" s="457" t="s">
        <v>559</v>
      </c>
      <c r="B40" s="81" t="s">
        <v>560</v>
      </c>
      <c r="C40" s="81" t="s">
        <v>561</v>
      </c>
      <c r="D40" s="81" t="s">
        <v>562</v>
      </c>
      <c r="E40" s="147">
        <v>0</v>
      </c>
      <c r="F40" s="4"/>
      <c r="G40" s="81" t="s">
        <v>563</v>
      </c>
      <c r="H40" s="76" t="s">
        <v>486</v>
      </c>
      <c r="I40" s="94" t="s">
        <v>564</v>
      </c>
      <c r="J40" s="95" t="s">
        <v>565</v>
      </c>
      <c r="K40" s="4"/>
      <c r="L40" s="95" t="s">
        <v>565</v>
      </c>
      <c r="M40" s="4"/>
      <c r="N40" s="95" t="s">
        <v>565</v>
      </c>
      <c r="O40" s="95"/>
      <c r="P40" s="95" t="s">
        <v>566</v>
      </c>
      <c r="Q40" s="4"/>
      <c r="U40" s="95" t="s">
        <v>972</v>
      </c>
    </row>
    <row r="41" spans="1:21" ht="132">
      <c r="A41" s="458"/>
      <c r="B41" s="81" t="s">
        <v>567</v>
      </c>
      <c r="C41" s="81" t="s">
        <v>568</v>
      </c>
      <c r="D41" s="81" t="s">
        <v>569</v>
      </c>
      <c r="E41" s="147">
        <v>800000</v>
      </c>
      <c r="F41" s="4"/>
      <c r="G41" s="81" t="s">
        <v>570</v>
      </c>
      <c r="H41" s="76" t="s">
        <v>486</v>
      </c>
      <c r="I41" s="94" t="s">
        <v>571</v>
      </c>
      <c r="J41" s="83" t="s">
        <v>572</v>
      </c>
      <c r="K41" s="4"/>
      <c r="L41" s="96" t="s">
        <v>573</v>
      </c>
      <c r="M41" s="4"/>
      <c r="N41" s="83" t="s">
        <v>574</v>
      </c>
      <c r="O41" s="83"/>
      <c r="P41" s="96" t="s">
        <v>22</v>
      </c>
      <c r="Q41" s="4"/>
      <c r="U41" s="81" t="s">
        <v>570</v>
      </c>
    </row>
    <row r="42" spans="1:21" ht="99">
      <c r="A42" s="458"/>
      <c r="B42" s="81" t="s">
        <v>575</v>
      </c>
      <c r="C42" s="81" t="s">
        <v>576</v>
      </c>
      <c r="D42" s="81" t="s">
        <v>577</v>
      </c>
      <c r="E42" s="147">
        <v>0</v>
      </c>
      <c r="F42" s="4"/>
      <c r="G42" s="81" t="s">
        <v>578</v>
      </c>
      <c r="H42" s="76" t="s">
        <v>486</v>
      </c>
      <c r="I42" s="81" t="s">
        <v>579</v>
      </c>
      <c r="J42" s="83" t="s">
        <v>580</v>
      </c>
      <c r="K42" s="4"/>
      <c r="L42" s="96" t="s">
        <v>581</v>
      </c>
      <c r="M42" s="4"/>
      <c r="N42" s="96" t="s">
        <v>581</v>
      </c>
      <c r="O42" s="91"/>
      <c r="P42" s="96" t="s">
        <v>581</v>
      </c>
      <c r="Q42" s="4"/>
      <c r="U42" s="81" t="s">
        <v>578</v>
      </c>
    </row>
    <row r="43" spans="1:21" ht="99">
      <c r="A43" s="458"/>
      <c r="B43" s="81" t="s">
        <v>582</v>
      </c>
      <c r="C43" s="81" t="s">
        <v>583</v>
      </c>
      <c r="D43" s="81" t="s">
        <v>584</v>
      </c>
      <c r="E43" s="147">
        <v>70000</v>
      </c>
      <c r="F43" s="4"/>
      <c r="G43" s="81" t="s">
        <v>585</v>
      </c>
      <c r="H43" s="76" t="s">
        <v>486</v>
      </c>
      <c r="I43" s="83" t="s">
        <v>586</v>
      </c>
      <c r="J43" s="91" t="s">
        <v>587</v>
      </c>
      <c r="K43" s="4"/>
      <c r="L43" s="91" t="s">
        <v>587</v>
      </c>
      <c r="M43" s="4"/>
      <c r="N43" s="91" t="s">
        <v>587</v>
      </c>
      <c r="O43" s="88"/>
      <c r="P43" s="91" t="s">
        <v>587</v>
      </c>
      <c r="Q43" s="4"/>
      <c r="U43" s="81" t="s">
        <v>585</v>
      </c>
    </row>
    <row r="44" spans="1:21" ht="115.5">
      <c r="A44" s="457" t="s">
        <v>559</v>
      </c>
      <c r="B44" s="81" t="s">
        <v>588</v>
      </c>
      <c r="C44" s="81" t="s">
        <v>589</v>
      </c>
      <c r="D44" s="81" t="s">
        <v>590</v>
      </c>
      <c r="E44" s="147">
        <v>10000</v>
      </c>
      <c r="F44" s="4"/>
      <c r="G44" s="81" t="s">
        <v>591</v>
      </c>
      <c r="H44" s="76" t="s">
        <v>486</v>
      </c>
      <c r="I44" s="83" t="s">
        <v>592</v>
      </c>
      <c r="J44" s="91" t="s">
        <v>593</v>
      </c>
      <c r="K44" s="4"/>
      <c r="L44" s="91" t="s">
        <v>593</v>
      </c>
      <c r="M44" s="4"/>
      <c r="N44" s="91" t="s">
        <v>593</v>
      </c>
      <c r="O44" s="91"/>
      <c r="P44" s="91" t="s">
        <v>593</v>
      </c>
      <c r="Q44" s="4"/>
      <c r="U44" s="81" t="s">
        <v>591</v>
      </c>
    </row>
    <row r="45" spans="1:21" ht="49.5">
      <c r="A45" s="459"/>
      <c r="B45" s="81"/>
      <c r="C45" s="97"/>
      <c r="D45" s="81" t="s">
        <v>594</v>
      </c>
      <c r="E45" s="147" t="s">
        <v>595</v>
      </c>
      <c r="F45" s="4"/>
      <c r="G45" s="98" t="s">
        <v>596</v>
      </c>
      <c r="H45" s="76" t="s">
        <v>486</v>
      </c>
      <c r="I45" s="99"/>
      <c r="J45" s="89" t="s">
        <v>597</v>
      </c>
      <c r="K45" s="4"/>
      <c r="L45" s="89" t="s">
        <v>597</v>
      </c>
      <c r="M45" s="4"/>
      <c r="N45" s="89" t="s">
        <v>597</v>
      </c>
      <c r="O45" s="89"/>
      <c r="P45" s="89" t="s">
        <v>597</v>
      </c>
      <c r="Q45" s="4"/>
      <c r="U45" s="98" t="s">
        <v>973</v>
      </c>
    </row>
    <row r="46" spans="1:21" ht="66">
      <c r="A46" s="460"/>
      <c r="B46" s="81" t="s">
        <v>598</v>
      </c>
      <c r="C46" s="81" t="s">
        <v>599</v>
      </c>
      <c r="D46" s="97"/>
      <c r="E46" s="150"/>
      <c r="F46" s="4"/>
      <c r="G46" s="81" t="s">
        <v>600</v>
      </c>
      <c r="H46" s="76" t="s">
        <v>486</v>
      </c>
      <c r="I46" s="97"/>
      <c r="J46" s="84" t="s">
        <v>601</v>
      </c>
      <c r="K46" s="4"/>
      <c r="L46" s="84" t="s">
        <v>601</v>
      </c>
      <c r="M46" s="4"/>
      <c r="N46" s="84" t="s">
        <v>601</v>
      </c>
      <c r="O46" s="84"/>
      <c r="P46" s="84" t="s">
        <v>601</v>
      </c>
      <c r="Q46" s="4"/>
      <c r="U46" s="84" t="s">
        <v>601</v>
      </c>
    </row>
    <row r="47" spans="1:21" ht="99">
      <c r="A47" s="494" t="str">
        <f>A44</f>
        <v xml:space="preserve">Disaster Management </v>
      </c>
      <c r="B47" s="81" t="s">
        <v>602</v>
      </c>
      <c r="C47" s="81" t="s">
        <v>603</v>
      </c>
      <c r="D47" s="81" t="s">
        <v>604</v>
      </c>
      <c r="E47" s="147">
        <v>800000</v>
      </c>
      <c r="F47" s="4"/>
      <c r="G47" s="81" t="s">
        <v>605</v>
      </c>
      <c r="H47" s="76" t="s">
        <v>486</v>
      </c>
      <c r="I47" s="83" t="s">
        <v>606</v>
      </c>
      <c r="J47" s="83" t="s">
        <v>607</v>
      </c>
      <c r="K47" s="4"/>
      <c r="L47" s="96" t="s">
        <v>608</v>
      </c>
      <c r="M47" s="4"/>
      <c r="N47" s="96" t="s">
        <v>609</v>
      </c>
      <c r="O47" s="88"/>
      <c r="P47" s="96" t="s">
        <v>608</v>
      </c>
      <c r="Q47" s="4"/>
      <c r="U47" s="83" t="s">
        <v>974</v>
      </c>
    </row>
    <row r="48" spans="1:21" ht="82.5">
      <c r="A48" s="459"/>
      <c r="B48" s="81" t="s">
        <v>610</v>
      </c>
      <c r="C48" s="81" t="s">
        <v>611</v>
      </c>
      <c r="D48" s="81" t="s">
        <v>612</v>
      </c>
      <c r="E48" s="147">
        <v>800000</v>
      </c>
      <c r="F48" s="4"/>
      <c r="G48" s="81" t="s">
        <v>613</v>
      </c>
      <c r="H48" s="76" t="s">
        <v>486</v>
      </c>
      <c r="I48" s="81" t="s">
        <v>614</v>
      </c>
      <c r="J48" s="83" t="s">
        <v>488</v>
      </c>
      <c r="K48" s="4"/>
      <c r="L48" s="83" t="s">
        <v>615</v>
      </c>
      <c r="M48" s="4"/>
      <c r="N48" s="83" t="s">
        <v>615</v>
      </c>
      <c r="O48" s="83"/>
      <c r="P48" s="83" t="s">
        <v>615</v>
      </c>
      <c r="Q48" s="4"/>
      <c r="U48" s="83" t="s">
        <v>975</v>
      </c>
    </row>
    <row r="49" spans="1:21" ht="99">
      <c r="A49" s="460"/>
      <c r="B49" s="81" t="s">
        <v>616</v>
      </c>
      <c r="C49" s="81" t="s">
        <v>617</v>
      </c>
      <c r="D49" s="81" t="s">
        <v>618</v>
      </c>
      <c r="E49" s="147">
        <v>400000</v>
      </c>
      <c r="F49" s="4"/>
      <c r="G49" s="81" t="s">
        <v>619</v>
      </c>
      <c r="H49" s="76" t="s">
        <v>486</v>
      </c>
      <c r="I49" s="83" t="s">
        <v>620</v>
      </c>
      <c r="J49" s="83" t="s">
        <v>488</v>
      </c>
      <c r="K49" s="4"/>
      <c r="L49" s="96" t="s">
        <v>621</v>
      </c>
      <c r="M49" s="4"/>
      <c r="N49" s="83" t="s">
        <v>622</v>
      </c>
      <c r="O49" s="83"/>
      <c r="P49" s="83" t="s">
        <v>622</v>
      </c>
      <c r="Q49" s="4"/>
      <c r="U49" s="81" t="s">
        <v>976</v>
      </c>
    </row>
    <row r="50" spans="1:21" ht="99">
      <c r="A50" s="460"/>
      <c r="B50" s="81" t="s">
        <v>623</v>
      </c>
      <c r="C50" s="81" t="s">
        <v>624</v>
      </c>
      <c r="D50" s="81" t="s">
        <v>625</v>
      </c>
      <c r="E50" s="151" t="s">
        <v>626</v>
      </c>
      <c r="F50" s="4"/>
      <c r="G50" s="100" t="s">
        <v>627</v>
      </c>
      <c r="H50" s="76" t="s">
        <v>486</v>
      </c>
      <c r="I50" s="83" t="s">
        <v>620</v>
      </c>
      <c r="J50" s="88" t="s">
        <v>628</v>
      </c>
      <c r="K50" s="4"/>
      <c r="L50" s="88" t="s">
        <v>628</v>
      </c>
      <c r="M50" s="4"/>
      <c r="N50" s="88" t="s">
        <v>628</v>
      </c>
      <c r="O50" s="100"/>
      <c r="P50" s="88" t="s">
        <v>628</v>
      </c>
      <c r="Q50" s="4"/>
      <c r="U50" s="100" t="s">
        <v>977</v>
      </c>
    </row>
    <row r="51" spans="1:21" ht="132">
      <c r="A51" s="459"/>
      <c r="B51" s="81" t="s">
        <v>629</v>
      </c>
      <c r="C51" s="81" t="s">
        <v>630</v>
      </c>
      <c r="D51" s="81" t="s">
        <v>631</v>
      </c>
      <c r="E51" s="147">
        <v>200000</v>
      </c>
      <c r="F51" s="4"/>
      <c r="G51" s="81" t="s">
        <v>632</v>
      </c>
      <c r="H51" s="76" t="s">
        <v>486</v>
      </c>
      <c r="I51" s="83" t="s">
        <v>633</v>
      </c>
      <c r="J51" s="83" t="s">
        <v>488</v>
      </c>
      <c r="K51" s="4"/>
      <c r="L51" s="95" t="s">
        <v>634</v>
      </c>
      <c r="M51" s="4"/>
      <c r="N51" s="101" t="s">
        <v>635</v>
      </c>
      <c r="O51" s="83"/>
      <c r="P51" s="95" t="s">
        <v>636</v>
      </c>
      <c r="Q51" s="4"/>
      <c r="U51" s="81" t="s">
        <v>632</v>
      </c>
    </row>
    <row r="52" spans="1:21" ht="66">
      <c r="A52" s="457" t="s">
        <v>872</v>
      </c>
      <c r="B52" s="81" t="s">
        <v>873</v>
      </c>
      <c r="C52" s="81" t="s">
        <v>874</v>
      </c>
      <c r="D52" s="81" t="s">
        <v>875</v>
      </c>
      <c r="E52" s="147">
        <v>70000</v>
      </c>
      <c r="F52" s="4"/>
      <c r="G52" s="81" t="s">
        <v>876</v>
      </c>
      <c r="H52" s="76" t="s">
        <v>486</v>
      </c>
      <c r="I52" s="81" t="s">
        <v>877</v>
      </c>
      <c r="J52" s="81" t="s">
        <v>878</v>
      </c>
      <c r="K52" s="4"/>
      <c r="L52" s="100" t="s">
        <v>22</v>
      </c>
      <c r="M52" s="4"/>
      <c r="N52" s="100" t="s">
        <v>22</v>
      </c>
      <c r="O52" s="83"/>
      <c r="P52" s="83" t="s">
        <v>879</v>
      </c>
      <c r="Q52" s="4"/>
      <c r="U52" s="81" t="s">
        <v>876</v>
      </c>
    </row>
    <row r="53" spans="1:21" ht="115.5">
      <c r="A53" s="461"/>
      <c r="B53" s="81" t="s">
        <v>880</v>
      </c>
      <c r="C53" s="81" t="s">
        <v>881</v>
      </c>
      <c r="D53" s="81" t="s">
        <v>882</v>
      </c>
      <c r="E53" s="147">
        <v>150000</v>
      </c>
      <c r="F53" s="4"/>
      <c r="G53" s="81" t="s">
        <v>883</v>
      </c>
      <c r="H53" s="76" t="s">
        <v>486</v>
      </c>
      <c r="I53" s="81" t="s">
        <v>883</v>
      </c>
      <c r="J53" s="83" t="s">
        <v>884</v>
      </c>
      <c r="K53" s="4"/>
      <c r="L53" s="83" t="s">
        <v>884</v>
      </c>
      <c r="M53" s="4"/>
      <c r="N53" s="83" t="s">
        <v>884</v>
      </c>
      <c r="O53" s="83"/>
      <c r="P53" s="83" t="s">
        <v>884</v>
      </c>
      <c r="Q53" s="4"/>
      <c r="U53" s="81" t="s">
        <v>883</v>
      </c>
    </row>
    <row r="54" spans="1:21" ht="82.5">
      <c r="A54" s="461"/>
      <c r="B54" s="81" t="s">
        <v>885</v>
      </c>
      <c r="C54" s="81" t="s">
        <v>886</v>
      </c>
      <c r="D54" s="81" t="s">
        <v>887</v>
      </c>
      <c r="E54" s="147" t="s">
        <v>626</v>
      </c>
      <c r="F54" s="4"/>
      <c r="G54" s="81" t="s">
        <v>888</v>
      </c>
      <c r="H54" s="76" t="s">
        <v>486</v>
      </c>
      <c r="I54" s="144" t="s">
        <v>889</v>
      </c>
      <c r="J54" s="83" t="s">
        <v>890</v>
      </c>
      <c r="K54" s="4"/>
      <c r="L54" s="83" t="s">
        <v>890</v>
      </c>
      <c r="M54" s="4"/>
      <c r="N54" s="83" t="s">
        <v>890</v>
      </c>
      <c r="O54" s="83"/>
      <c r="P54" s="83" t="s">
        <v>890</v>
      </c>
      <c r="Q54" s="4"/>
      <c r="U54" s="81" t="s">
        <v>888</v>
      </c>
    </row>
    <row r="55" spans="1:21" ht="82.5">
      <c r="A55" s="461"/>
      <c r="B55" s="81" t="s">
        <v>891</v>
      </c>
      <c r="C55" s="81" t="s">
        <v>892</v>
      </c>
      <c r="D55" s="81" t="s">
        <v>893</v>
      </c>
      <c r="E55" s="147">
        <v>150000</v>
      </c>
      <c r="F55" s="4"/>
      <c r="G55" s="81" t="s">
        <v>894</v>
      </c>
      <c r="H55" s="76" t="s">
        <v>486</v>
      </c>
      <c r="I55" s="83" t="s">
        <v>895</v>
      </c>
      <c r="J55" s="83" t="s">
        <v>896</v>
      </c>
      <c r="K55" s="4"/>
      <c r="L55" s="83" t="s">
        <v>896</v>
      </c>
      <c r="M55" s="4"/>
      <c r="N55" s="83" t="s">
        <v>896</v>
      </c>
      <c r="O55" s="83"/>
      <c r="P55" s="83" t="s">
        <v>896</v>
      </c>
      <c r="Q55" s="4"/>
      <c r="U55" s="81" t="s">
        <v>895</v>
      </c>
    </row>
    <row r="56" spans="1:21" ht="82.5">
      <c r="A56" s="457" t="s">
        <v>872</v>
      </c>
      <c r="B56" s="81" t="s">
        <v>897</v>
      </c>
      <c r="C56" s="81" t="s">
        <v>898</v>
      </c>
      <c r="D56" s="81" t="s">
        <v>899</v>
      </c>
      <c r="E56" s="147">
        <v>70000</v>
      </c>
      <c r="F56" s="4"/>
      <c r="G56" s="81" t="s">
        <v>900</v>
      </c>
      <c r="H56" s="76" t="s">
        <v>486</v>
      </c>
      <c r="I56" s="83" t="s">
        <v>901</v>
      </c>
      <c r="J56" s="83" t="s">
        <v>902</v>
      </c>
      <c r="K56" s="4"/>
      <c r="L56" s="83" t="s">
        <v>902</v>
      </c>
      <c r="M56" s="4"/>
      <c r="N56" s="83" t="s">
        <v>902</v>
      </c>
      <c r="O56" s="83"/>
      <c r="P56" s="83" t="s">
        <v>902</v>
      </c>
      <c r="Q56" s="4"/>
      <c r="U56" s="81" t="s">
        <v>900</v>
      </c>
    </row>
    <row r="57" spans="1:21" ht="115.5">
      <c r="A57" s="461"/>
      <c r="B57" s="81" t="s">
        <v>903</v>
      </c>
      <c r="C57" s="81" t="s">
        <v>904</v>
      </c>
      <c r="D57" s="81" t="s">
        <v>905</v>
      </c>
      <c r="E57" s="147">
        <v>60000</v>
      </c>
      <c r="F57" s="4"/>
      <c r="G57" s="81" t="s">
        <v>906</v>
      </c>
      <c r="H57" s="76" t="s">
        <v>486</v>
      </c>
      <c r="I57" s="83" t="s">
        <v>22</v>
      </c>
      <c r="J57" s="83" t="s">
        <v>907</v>
      </c>
      <c r="K57" s="4"/>
      <c r="L57" s="83" t="s">
        <v>907</v>
      </c>
      <c r="M57" s="4"/>
      <c r="N57" s="83" t="s">
        <v>907</v>
      </c>
      <c r="O57" s="83"/>
      <c r="P57" s="83" t="s">
        <v>907</v>
      </c>
      <c r="Q57" s="4"/>
      <c r="U57" s="81" t="s">
        <v>906</v>
      </c>
    </row>
    <row r="58" spans="1:21" ht="99">
      <c r="A58" s="461"/>
      <c r="B58" s="81" t="s">
        <v>908</v>
      </c>
      <c r="C58" s="81" t="s">
        <v>909</v>
      </c>
      <c r="D58" s="81" t="s">
        <v>910</v>
      </c>
      <c r="E58" s="147">
        <v>150000</v>
      </c>
      <c r="F58" s="4"/>
      <c r="G58" s="81" t="s">
        <v>911</v>
      </c>
      <c r="H58" s="76" t="s">
        <v>486</v>
      </c>
      <c r="I58" s="83" t="s">
        <v>912</v>
      </c>
      <c r="J58" s="83" t="s">
        <v>913</v>
      </c>
      <c r="K58" s="4"/>
      <c r="L58" s="83" t="s">
        <v>914</v>
      </c>
      <c r="M58" s="4"/>
      <c r="N58" s="83" t="s">
        <v>915</v>
      </c>
      <c r="O58" s="83"/>
      <c r="P58" s="83" t="s">
        <v>22</v>
      </c>
      <c r="Q58" s="4"/>
      <c r="U58" s="83" t="s">
        <v>912</v>
      </c>
    </row>
    <row r="59" spans="1:21" ht="82.5">
      <c r="A59" s="461"/>
      <c r="B59" s="81" t="s">
        <v>916</v>
      </c>
      <c r="C59" s="81" t="s">
        <v>917</v>
      </c>
      <c r="D59" s="81" t="s">
        <v>918</v>
      </c>
      <c r="E59" s="147">
        <v>30000</v>
      </c>
      <c r="F59" s="4"/>
      <c r="G59" s="81" t="s">
        <v>919</v>
      </c>
      <c r="H59" s="76" t="s">
        <v>486</v>
      </c>
      <c r="I59" s="81" t="s">
        <v>920</v>
      </c>
      <c r="J59" s="83" t="s">
        <v>921</v>
      </c>
      <c r="K59" s="4"/>
      <c r="L59" s="83" t="s">
        <v>921</v>
      </c>
      <c r="M59" s="4"/>
      <c r="N59" s="83" t="s">
        <v>921</v>
      </c>
      <c r="O59" s="83"/>
      <c r="P59" s="83" t="s">
        <v>921</v>
      </c>
      <c r="Q59" s="4"/>
      <c r="U59" s="81" t="s">
        <v>920</v>
      </c>
    </row>
    <row r="60" spans="1:21" ht="115.5">
      <c r="A60" s="461"/>
      <c r="B60" s="81" t="s">
        <v>922</v>
      </c>
      <c r="C60" s="81" t="s">
        <v>923</v>
      </c>
      <c r="D60" s="81" t="s">
        <v>924</v>
      </c>
      <c r="E60" s="147">
        <v>10000</v>
      </c>
      <c r="F60" s="4"/>
      <c r="G60" s="81" t="s">
        <v>925</v>
      </c>
      <c r="H60" s="76" t="s">
        <v>486</v>
      </c>
      <c r="I60" s="81" t="s">
        <v>22</v>
      </c>
      <c r="J60" s="91" t="s">
        <v>926</v>
      </c>
      <c r="K60" s="4"/>
      <c r="L60" s="91" t="s">
        <v>926</v>
      </c>
      <c r="M60" s="4"/>
      <c r="N60" s="91" t="s">
        <v>926</v>
      </c>
      <c r="O60" s="83"/>
      <c r="P60" s="91" t="s">
        <v>926</v>
      </c>
      <c r="Q60" s="4"/>
      <c r="U60" s="81" t="s">
        <v>978</v>
      </c>
    </row>
  </sheetData>
  <mergeCells count="1">
    <mergeCell ref="R3:T3"/>
  </mergeCells>
  <pageMargins left="0.70866141732283472" right="0.70866141732283472" top="0.74803149606299213" bottom="0.74803149606299213" header="0.31496062992125984" footer="0.31496062992125984"/>
  <pageSetup paperSize="9" scale="38" fitToHeight="7" orientation="landscape" r:id="rId1"/>
  <headerFooter>
    <oddHeader>&amp;C&amp;16SOCIAL ECONOMIC AND DEVELOPMENT PLANNING&amp;R201213 SDBIP</oddHeader>
    <oddFooter>&amp;RPage &amp;P of &amp;N</oddFooter>
  </headerFooter>
  <rowBreaks count="2" manualBreakCount="2">
    <brk id="19" max="16383" man="1"/>
    <brk id="38"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V21"/>
  <sheetViews>
    <sheetView topLeftCell="H1" zoomScale="115" workbookViewId="0">
      <pane ySplit="3" topLeftCell="A17" activePane="bottomLeft" state="frozen"/>
      <selection pane="bottomLeft" activeCell="H4" sqref="A4:H18"/>
    </sheetView>
  </sheetViews>
  <sheetFormatPr defaultColWidth="8" defaultRowHeight="16.5"/>
  <cols>
    <col min="1" max="1" width="14.140625" style="5" customWidth="1"/>
    <col min="2" max="4" width="22.7109375" style="5" customWidth="1"/>
    <col min="5" max="5" width="18.140625" style="5" customWidth="1"/>
    <col min="6" max="6" width="22.7109375" style="5" hidden="1" customWidth="1"/>
    <col min="7" max="8" width="22.7109375" style="5" customWidth="1"/>
    <col min="9" max="10" width="16.7109375" style="5" customWidth="1"/>
    <col min="11" max="11" width="4.7109375" style="5" hidden="1" customWidth="1"/>
    <col min="12" max="12" width="16.7109375" style="5" customWidth="1"/>
    <col min="13" max="13" width="4.7109375" style="5" hidden="1" customWidth="1"/>
    <col min="14" max="14" width="16.7109375" style="5" customWidth="1"/>
    <col min="15" max="15" width="4.7109375" style="5" hidden="1" customWidth="1"/>
    <col min="16" max="16" width="16.7109375" style="5" customWidth="1"/>
    <col min="17" max="17" width="4.7109375" style="5" hidden="1" customWidth="1"/>
    <col min="18" max="18" width="16.7109375" style="5" customWidth="1"/>
    <col min="19" max="19" width="8" style="5" customWidth="1"/>
    <col min="20" max="16384" width="8" style="5"/>
  </cols>
  <sheetData>
    <row r="1" spans="1:22">
      <c r="A1" s="4"/>
      <c r="B1" s="4"/>
      <c r="C1" s="4"/>
      <c r="D1" s="4"/>
      <c r="E1" s="4"/>
      <c r="F1" s="4"/>
      <c r="G1" s="4"/>
      <c r="H1" s="4"/>
      <c r="I1" s="4"/>
      <c r="J1" s="4"/>
      <c r="K1" s="4"/>
      <c r="L1" s="4"/>
      <c r="M1" s="4"/>
      <c r="N1" s="4"/>
      <c r="O1" s="4"/>
      <c r="P1" s="4"/>
      <c r="Q1" s="4"/>
      <c r="R1" s="4"/>
    </row>
    <row r="2" spans="1:22" s="135" customFormat="1">
      <c r="A2" s="549" t="s">
        <v>0</v>
      </c>
      <c r="B2" s="549" t="s">
        <v>1</v>
      </c>
      <c r="C2" s="550" t="s">
        <v>2</v>
      </c>
      <c r="D2" s="550" t="s">
        <v>3</v>
      </c>
      <c r="E2" s="550" t="s">
        <v>4</v>
      </c>
      <c r="F2" s="550" t="s">
        <v>5</v>
      </c>
      <c r="G2" s="549" t="s">
        <v>6</v>
      </c>
      <c r="H2" s="549" t="s">
        <v>7</v>
      </c>
      <c r="I2" s="465" t="s">
        <v>8</v>
      </c>
      <c r="J2" s="549" t="s">
        <v>94</v>
      </c>
      <c r="K2" s="549"/>
      <c r="L2" s="549"/>
      <c r="M2" s="549"/>
      <c r="N2" s="549"/>
      <c r="O2" s="549"/>
      <c r="P2" s="549"/>
      <c r="Q2" s="549"/>
      <c r="R2" s="431" t="s">
        <v>927</v>
      </c>
    </row>
    <row r="3" spans="1:22" s="135" customFormat="1">
      <c r="A3" s="549"/>
      <c r="B3" s="549"/>
      <c r="C3" s="550"/>
      <c r="D3" s="550"/>
      <c r="E3" s="550"/>
      <c r="F3" s="550"/>
      <c r="G3" s="549"/>
      <c r="H3" s="549"/>
      <c r="I3" s="7" t="s">
        <v>95</v>
      </c>
      <c r="J3" s="8" t="s">
        <v>12</v>
      </c>
      <c r="K3" s="8"/>
      <c r="L3" s="8" t="s">
        <v>13</v>
      </c>
      <c r="M3" s="8"/>
      <c r="N3" s="8" t="s">
        <v>14</v>
      </c>
      <c r="O3" s="8"/>
      <c r="P3" s="8" t="s">
        <v>15</v>
      </c>
      <c r="Q3" s="8"/>
      <c r="R3" s="56" t="s">
        <v>142</v>
      </c>
    </row>
    <row r="4" spans="1:22" ht="66">
      <c r="A4" s="75" t="s">
        <v>711</v>
      </c>
      <c r="B4" s="75" t="s">
        <v>712</v>
      </c>
      <c r="C4" s="75" t="s">
        <v>713</v>
      </c>
      <c r="D4" s="75" t="s">
        <v>714</v>
      </c>
      <c r="E4" s="136">
        <v>100000</v>
      </c>
      <c r="F4" s="137"/>
      <c r="G4" s="75" t="s">
        <v>715</v>
      </c>
      <c r="H4" s="76" t="s">
        <v>716</v>
      </c>
      <c r="I4" s="75" t="s">
        <v>717</v>
      </c>
      <c r="J4" s="75" t="s">
        <v>718</v>
      </c>
      <c r="K4" s="76"/>
      <c r="L4" s="75" t="s">
        <v>718</v>
      </c>
      <c r="M4" s="76"/>
      <c r="N4" s="75" t="s">
        <v>718</v>
      </c>
      <c r="O4" s="4"/>
      <c r="P4" s="75" t="s">
        <v>718</v>
      </c>
      <c r="Q4" s="4"/>
      <c r="R4" s="75" t="s">
        <v>717</v>
      </c>
    </row>
    <row r="5" spans="1:22" ht="115.5">
      <c r="A5" s="455"/>
      <c r="B5" s="75" t="s">
        <v>719</v>
      </c>
      <c r="C5" s="75" t="s">
        <v>720</v>
      </c>
      <c r="D5" s="75" t="s">
        <v>721</v>
      </c>
      <c r="E5" s="136">
        <v>800000</v>
      </c>
      <c r="F5" s="137"/>
      <c r="G5" s="75" t="s">
        <v>722</v>
      </c>
      <c r="H5" s="76" t="s">
        <v>716</v>
      </c>
      <c r="I5" s="76"/>
      <c r="J5" s="75" t="s">
        <v>723</v>
      </c>
      <c r="K5" s="76"/>
      <c r="L5" s="75" t="s">
        <v>724</v>
      </c>
      <c r="M5" s="76"/>
      <c r="N5" s="75" t="s">
        <v>725</v>
      </c>
      <c r="O5" s="4"/>
      <c r="P5" s="75" t="s">
        <v>726</v>
      </c>
      <c r="Q5" s="4"/>
      <c r="R5" s="76" t="s">
        <v>979</v>
      </c>
    </row>
    <row r="6" spans="1:22" ht="82.5">
      <c r="A6" s="455"/>
      <c r="B6" s="75"/>
      <c r="C6" s="75"/>
      <c r="D6" s="75"/>
      <c r="E6" s="136">
        <v>100000</v>
      </c>
      <c r="F6" s="137"/>
      <c r="G6" s="75" t="s">
        <v>727</v>
      </c>
      <c r="H6" s="76" t="s">
        <v>716</v>
      </c>
      <c r="I6" s="75" t="s">
        <v>22</v>
      </c>
      <c r="J6" s="75" t="s">
        <v>728</v>
      </c>
      <c r="K6" s="4"/>
      <c r="L6" s="75" t="s">
        <v>729</v>
      </c>
      <c r="M6" s="76"/>
      <c r="N6" s="75" t="s">
        <v>730</v>
      </c>
      <c r="O6" s="4"/>
      <c r="P6" s="75" t="s">
        <v>728</v>
      </c>
      <c r="Q6" s="4"/>
      <c r="R6" s="75" t="s">
        <v>727</v>
      </c>
    </row>
    <row r="7" spans="1:22" ht="99">
      <c r="A7" s="455"/>
      <c r="B7" s="75"/>
      <c r="C7" s="75"/>
      <c r="D7" s="75"/>
      <c r="E7" s="136">
        <v>500000</v>
      </c>
      <c r="F7" s="137"/>
      <c r="G7" s="75" t="s">
        <v>731</v>
      </c>
      <c r="H7" s="76" t="s">
        <v>716</v>
      </c>
      <c r="I7" s="75" t="s">
        <v>22</v>
      </c>
      <c r="J7" s="75" t="s">
        <v>22</v>
      </c>
      <c r="K7" s="4"/>
      <c r="L7" s="75" t="s">
        <v>732</v>
      </c>
      <c r="M7" s="76"/>
      <c r="N7" s="75" t="s">
        <v>733</v>
      </c>
      <c r="O7" s="4"/>
      <c r="P7" s="75" t="s">
        <v>734</v>
      </c>
      <c r="Q7" s="4"/>
      <c r="R7" s="75" t="s">
        <v>731</v>
      </c>
    </row>
    <row r="8" spans="1:22" ht="66">
      <c r="A8" s="455"/>
      <c r="B8" s="75"/>
      <c r="C8" s="75"/>
      <c r="D8" s="75" t="s">
        <v>735</v>
      </c>
      <c r="E8" s="136">
        <v>50000</v>
      </c>
      <c r="F8" s="137"/>
      <c r="G8" s="75" t="s">
        <v>736</v>
      </c>
      <c r="H8" s="76" t="s">
        <v>716</v>
      </c>
      <c r="I8" s="76" t="s">
        <v>737</v>
      </c>
      <c r="J8" s="75" t="s">
        <v>738</v>
      </c>
      <c r="K8" s="76"/>
      <c r="L8" s="75" t="s">
        <v>738</v>
      </c>
      <c r="M8" s="76"/>
      <c r="N8" s="75" t="s">
        <v>738</v>
      </c>
      <c r="O8" s="4"/>
      <c r="P8" s="75" t="s">
        <v>738</v>
      </c>
      <c r="Q8" s="4"/>
      <c r="R8" s="75" t="s">
        <v>736</v>
      </c>
    </row>
    <row r="9" spans="1:22" ht="49.5">
      <c r="A9" s="77" t="s">
        <v>711</v>
      </c>
      <c r="B9" s="75" t="s">
        <v>739</v>
      </c>
      <c r="C9" s="75" t="s">
        <v>740</v>
      </c>
      <c r="D9" s="75" t="s">
        <v>741</v>
      </c>
      <c r="E9" s="136">
        <v>100000</v>
      </c>
      <c r="F9" s="137"/>
      <c r="G9" s="75" t="s">
        <v>742</v>
      </c>
      <c r="H9" s="76" t="s">
        <v>716</v>
      </c>
      <c r="I9" s="76">
        <v>157</v>
      </c>
      <c r="J9" s="463" t="s">
        <v>981</v>
      </c>
      <c r="K9" s="76"/>
      <c r="L9" s="463" t="s">
        <v>982</v>
      </c>
      <c r="M9" s="76"/>
      <c r="N9" s="463" t="s">
        <v>983</v>
      </c>
      <c r="O9" s="112"/>
      <c r="P9" s="463" t="s">
        <v>983</v>
      </c>
      <c r="Q9" s="4"/>
      <c r="R9" s="75" t="s">
        <v>742</v>
      </c>
      <c r="S9" s="160"/>
      <c r="T9" s="160"/>
      <c r="U9" s="160"/>
      <c r="V9" s="160"/>
    </row>
    <row r="10" spans="1:22" ht="82.5">
      <c r="A10" s="455"/>
      <c r="B10" s="75" t="s">
        <v>743</v>
      </c>
      <c r="C10" s="75" t="s">
        <v>744</v>
      </c>
      <c r="D10" s="75" t="s">
        <v>745</v>
      </c>
      <c r="E10" s="136">
        <v>15000</v>
      </c>
      <c r="F10" s="137"/>
      <c r="G10" s="75" t="s">
        <v>746</v>
      </c>
      <c r="H10" s="76" t="s">
        <v>716</v>
      </c>
      <c r="I10" s="75" t="s">
        <v>747</v>
      </c>
      <c r="J10" s="75" t="s">
        <v>748</v>
      </c>
      <c r="K10" s="76"/>
      <c r="L10" s="75" t="s">
        <v>748</v>
      </c>
      <c r="M10" s="76"/>
      <c r="N10" s="75" t="s">
        <v>748</v>
      </c>
      <c r="O10" s="4"/>
      <c r="P10" s="75" t="s">
        <v>748</v>
      </c>
      <c r="Q10" s="4"/>
      <c r="R10" s="75" t="s">
        <v>746</v>
      </c>
    </row>
    <row r="11" spans="1:22" ht="132">
      <c r="A11" s="455"/>
      <c r="B11" s="81" t="s">
        <v>749</v>
      </c>
      <c r="C11" s="81" t="s">
        <v>750</v>
      </c>
      <c r="D11" s="81" t="s">
        <v>751</v>
      </c>
      <c r="E11" s="138">
        <v>300000</v>
      </c>
      <c r="F11" s="139"/>
      <c r="G11" s="81" t="s">
        <v>752</v>
      </c>
      <c r="H11" s="76" t="s">
        <v>716</v>
      </c>
      <c r="I11" s="81" t="s">
        <v>22</v>
      </c>
      <c r="J11" s="83" t="s">
        <v>22</v>
      </c>
      <c r="K11" s="76"/>
      <c r="L11" s="75" t="s">
        <v>753</v>
      </c>
      <c r="M11" s="76"/>
      <c r="N11" s="75" t="s">
        <v>754</v>
      </c>
      <c r="O11" s="4"/>
      <c r="P11" s="75" t="s">
        <v>755</v>
      </c>
      <c r="Q11" s="4"/>
      <c r="R11" s="81" t="s">
        <v>752</v>
      </c>
    </row>
    <row r="12" spans="1:22" ht="33">
      <c r="A12" s="455"/>
      <c r="B12" s="81" t="s">
        <v>756</v>
      </c>
      <c r="C12" s="81" t="s">
        <v>757</v>
      </c>
      <c r="D12" s="81" t="s">
        <v>758</v>
      </c>
      <c r="E12" s="138">
        <v>1000000</v>
      </c>
      <c r="F12" s="139"/>
      <c r="G12" s="81" t="s">
        <v>759</v>
      </c>
      <c r="H12" s="76" t="s">
        <v>716</v>
      </c>
      <c r="I12" s="81" t="s">
        <v>22</v>
      </c>
      <c r="J12" s="83">
        <v>1</v>
      </c>
      <c r="K12" s="140"/>
      <c r="L12" s="83">
        <v>1</v>
      </c>
      <c r="M12" s="140"/>
      <c r="N12" s="83">
        <v>1</v>
      </c>
      <c r="O12" s="112"/>
      <c r="P12" s="83">
        <v>1</v>
      </c>
      <c r="Q12" s="4"/>
      <c r="R12" s="81" t="s">
        <v>980</v>
      </c>
    </row>
    <row r="13" spans="1:22" ht="115.5">
      <c r="A13" s="455"/>
      <c r="B13" s="75" t="s">
        <v>760</v>
      </c>
      <c r="C13" s="75" t="s">
        <v>761</v>
      </c>
      <c r="D13" s="75" t="s">
        <v>762</v>
      </c>
      <c r="E13" s="136">
        <v>10000</v>
      </c>
      <c r="F13" s="137"/>
      <c r="G13" s="81" t="s">
        <v>763</v>
      </c>
      <c r="H13" s="76" t="s">
        <v>716</v>
      </c>
      <c r="I13" s="81" t="s">
        <v>764</v>
      </c>
      <c r="J13" s="81" t="s">
        <v>765</v>
      </c>
      <c r="K13" s="76"/>
      <c r="L13" s="81" t="s">
        <v>765</v>
      </c>
      <c r="M13" s="76"/>
      <c r="N13" s="81" t="s">
        <v>765</v>
      </c>
      <c r="O13" s="4"/>
      <c r="P13" s="81" t="s">
        <v>765</v>
      </c>
      <c r="Q13" s="4"/>
      <c r="R13" s="81" t="s">
        <v>763</v>
      </c>
    </row>
    <row r="14" spans="1:22" ht="115.5">
      <c r="A14" s="77" t="s">
        <v>711</v>
      </c>
      <c r="B14" s="75"/>
      <c r="C14" s="75"/>
      <c r="D14" s="75"/>
      <c r="E14" s="136">
        <v>200000</v>
      </c>
      <c r="F14" s="137"/>
      <c r="G14" s="75" t="s">
        <v>766</v>
      </c>
      <c r="H14" s="76" t="s">
        <v>716</v>
      </c>
      <c r="I14" s="81" t="s">
        <v>767</v>
      </c>
      <c r="J14" s="81" t="s">
        <v>768</v>
      </c>
      <c r="K14" s="76"/>
      <c r="L14" s="81" t="s">
        <v>768</v>
      </c>
      <c r="M14" s="76"/>
      <c r="N14" s="81" t="s">
        <v>769</v>
      </c>
      <c r="O14" s="4"/>
      <c r="P14" s="81" t="s">
        <v>22</v>
      </c>
      <c r="Q14" s="4"/>
      <c r="R14" s="75" t="s">
        <v>766</v>
      </c>
    </row>
    <row r="15" spans="1:22" ht="132">
      <c r="A15" s="455"/>
      <c r="B15" s="75"/>
      <c r="C15" s="75" t="s">
        <v>735</v>
      </c>
      <c r="D15" s="75"/>
      <c r="E15" s="136">
        <v>200000</v>
      </c>
      <c r="F15" s="137"/>
      <c r="G15" s="75" t="s">
        <v>770</v>
      </c>
      <c r="H15" s="76" t="s">
        <v>716</v>
      </c>
      <c r="I15" s="75" t="s">
        <v>22</v>
      </c>
      <c r="J15" s="76" t="s">
        <v>22</v>
      </c>
      <c r="K15" s="76"/>
      <c r="L15" s="81" t="s">
        <v>730</v>
      </c>
      <c r="M15" s="76"/>
      <c r="N15" s="81" t="s">
        <v>771</v>
      </c>
      <c r="O15" s="4"/>
      <c r="P15" s="81" t="s">
        <v>772</v>
      </c>
      <c r="Q15" s="4"/>
      <c r="R15" s="75" t="s">
        <v>770</v>
      </c>
    </row>
    <row r="16" spans="1:22" ht="49.5">
      <c r="A16" s="455"/>
      <c r="B16" s="75"/>
      <c r="C16" s="75"/>
      <c r="D16" s="75" t="s">
        <v>773</v>
      </c>
      <c r="E16" s="136">
        <v>100000</v>
      </c>
      <c r="F16" s="137"/>
      <c r="G16" s="75" t="s">
        <v>774</v>
      </c>
      <c r="H16" s="76" t="s">
        <v>716</v>
      </c>
      <c r="I16" s="75" t="s">
        <v>775</v>
      </c>
      <c r="J16" s="75" t="s">
        <v>776</v>
      </c>
      <c r="K16" s="76"/>
      <c r="L16" s="75" t="s">
        <v>776</v>
      </c>
      <c r="M16" s="76"/>
      <c r="N16" s="75" t="s">
        <v>776</v>
      </c>
      <c r="O16" s="4"/>
      <c r="P16" s="75" t="s">
        <v>776</v>
      </c>
      <c r="Q16" s="4"/>
      <c r="R16" s="75" t="s">
        <v>774</v>
      </c>
    </row>
    <row r="17" spans="1:18" ht="99">
      <c r="A17" s="455"/>
      <c r="B17" s="75"/>
      <c r="C17" s="75"/>
      <c r="D17" s="75"/>
      <c r="E17" s="136"/>
      <c r="F17" s="137"/>
      <c r="G17" s="75" t="s">
        <v>777</v>
      </c>
      <c r="H17" s="76" t="s">
        <v>716</v>
      </c>
      <c r="I17" s="76" t="s">
        <v>22</v>
      </c>
      <c r="J17" s="81" t="s">
        <v>730</v>
      </c>
      <c r="K17" s="79"/>
      <c r="L17" s="81" t="s">
        <v>778</v>
      </c>
      <c r="M17" s="79"/>
      <c r="N17" s="81" t="s">
        <v>779</v>
      </c>
      <c r="O17" s="4"/>
      <c r="P17" s="81" t="s">
        <v>780</v>
      </c>
      <c r="Q17" s="4"/>
      <c r="R17" s="75" t="s">
        <v>777</v>
      </c>
    </row>
    <row r="18" spans="1:18" ht="132">
      <c r="A18" s="455"/>
      <c r="B18" s="75"/>
      <c r="C18" s="75"/>
      <c r="D18" s="75"/>
      <c r="E18" s="136">
        <v>250000</v>
      </c>
      <c r="F18" s="137"/>
      <c r="G18" s="75" t="s">
        <v>781</v>
      </c>
      <c r="H18" s="76" t="s">
        <v>716</v>
      </c>
      <c r="I18" s="79"/>
      <c r="J18" s="81" t="s">
        <v>782</v>
      </c>
      <c r="K18" s="79"/>
      <c r="L18" s="81" t="s">
        <v>783</v>
      </c>
      <c r="M18" s="79"/>
      <c r="N18" s="81" t="s">
        <v>22</v>
      </c>
      <c r="O18" s="4"/>
      <c r="P18" s="81" t="s">
        <v>784</v>
      </c>
      <c r="Q18" s="4"/>
      <c r="R18" s="75" t="s">
        <v>781</v>
      </c>
    </row>
    <row r="19" spans="1:18" ht="82.5">
      <c r="A19" s="77" t="s">
        <v>711</v>
      </c>
      <c r="B19" s="75" t="s">
        <v>785</v>
      </c>
      <c r="C19" s="75" t="s">
        <v>786</v>
      </c>
      <c r="D19" s="75" t="s">
        <v>787</v>
      </c>
      <c r="E19" s="136">
        <v>250000</v>
      </c>
      <c r="F19" s="137"/>
      <c r="G19" s="75" t="s">
        <v>788</v>
      </c>
      <c r="H19" s="76" t="s">
        <v>716</v>
      </c>
      <c r="I19" s="76" t="s">
        <v>789</v>
      </c>
      <c r="J19" s="81" t="s">
        <v>790</v>
      </c>
      <c r="K19" s="495"/>
      <c r="L19" s="81" t="s">
        <v>22</v>
      </c>
      <c r="M19" s="76"/>
      <c r="N19" s="81" t="s">
        <v>22</v>
      </c>
      <c r="O19" s="4"/>
      <c r="P19" s="81" t="s">
        <v>791</v>
      </c>
      <c r="Q19" s="4"/>
      <c r="R19" s="75" t="s">
        <v>788</v>
      </c>
    </row>
    <row r="20" spans="1:18" ht="198">
      <c r="A20" s="455"/>
      <c r="B20" s="75" t="s">
        <v>792</v>
      </c>
      <c r="C20" s="75" t="s">
        <v>793</v>
      </c>
      <c r="D20" s="75" t="s">
        <v>794</v>
      </c>
      <c r="E20" s="136" t="s">
        <v>795</v>
      </c>
      <c r="F20" s="137"/>
      <c r="G20" s="75" t="s">
        <v>796</v>
      </c>
      <c r="H20" s="76" t="s">
        <v>716</v>
      </c>
      <c r="I20" s="75" t="s">
        <v>22</v>
      </c>
      <c r="J20" s="75" t="s">
        <v>797</v>
      </c>
      <c r="K20" s="76"/>
      <c r="L20" s="75" t="s">
        <v>797</v>
      </c>
      <c r="M20" s="76"/>
      <c r="N20" s="75" t="s">
        <v>797</v>
      </c>
      <c r="O20" s="4"/>
      <c r="P20" s="75" t="s">
        <v>797</v>
      </c>
      <c r="Q20" s="4"/>
      <c r="R20" s="75" t="s">
        <v>985</v>
      </c>
    </row>
    <row r="21" spans="1:18" ht="115.5">
      <c r="A21" s="455"/>
      <c r="B21" s="75" t="s">
        <v>798</v>
      </c>
      <c r="C21" s="75" t="s">
        <v>799</v>
      </c>
      <c r="D21" s="75" t="s">
        <v>800</v>
      </c>
      <c r="E21" s="136" t="s">
        <v>308</v>
      </c>
      <c r="F21" s="137"/>
      <c r="G21" s="75" t="s">
        <v>801</v>
      </c>
      <c r="H21" s="76" t="s">
        <v>716</v>
      </c>
      <c r="I21" s="75" t="s">
        <v>22</v>
      </c>
      <c r="J21" s="75" t="s">
        <v>802</v>
      </c>
      <c r="K21" s="76"/>
      <c r="L21" s="75" t="s">
        <v>802</v>
      </c>
      <c r="M21" s="76"/>
      <c r="N21" s="75" t="s">
        <v>802</v>
      </c>
      <c r="O21" s="4"/>
      <c r="P21" s="75" t="s">
        <v>802</v>
      </c>
      <c r="Q21" s="4"/>
      <c r="R21" s="75" t="s">
        <v>984</v>
      </c>
    </row>
  </sheetData>
  <mergeCells count="9">
    <mergeCell ref="G2:G3"/>
    <mergeCell ref="H2:H3"/>
    <mergeCell ref="J2:Q2"/>
    <mergeCell ref="A2:A3"/>
    <mergeCell ref="B2:B3"/>
    <mergeCell ref="C2:C3"/>
    <mergeCell ref="D2:D3"/>
    <mergeCell ref="E2:E3"/>
    <mergeCell ref="F2:F3"/>
  </mergeCells>
  <pageMargins left="0.51181102362204722" right="0.47244094488188981" top="0.74803149606299213" bottom="0.74803149606299213" header="0.31496062992125984" footer="0.31496062992125984"/>
  <pageSetup scale="45" fitToHeight="5" orientation="landscape" r:id="rId1"/>
  <headerFooter>
    <oddHeader>&amp;C&amp;16SISONKE DEVELOPMENT AGENCY&amp;R201213 SDBIP</oddHeader>
    <oddFooter>&amp;RPage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22"/>
  <sheetViews>
    <sheetView view="pageBreakPreview" zoomScale="60" workbookViewId="0">
      <selection activeCell="G5" sqref="G5"/>
    </sheetView>
  </sheetViews>
  <sheetFormatPr defaultColWidth="8" defaultRowHeight="16.5"/>
  <cols>
    <col min="1" max="1" width="27" style="5" customWidth="1"/>
    <col min="2" max="2" width="27.85546875" style="5" customWidth="1"/>
    <col min="3" max="3" width="25.42578125" style="5" customWidth="1"/>
    <col min="4" max="4" width="19.7109375" style="5" customWidth="1"/>
    <col min="5" max="5" width="21.5703125" style="5" customWidth="1"/>
    <col min="6" max="6" width="8" style="5" customWidth="1"/>
    <col min="7" max="16384" width="8" style="5"/>
  </cols>
  <sheetData>
    <row r="1" spans="1:5" ht="15" customHeight="1">
      <c r="A1" s="141" t="s">
        <v>2</v>
      </c>
      <c r="B1" s="141" t="s">
        <v>3</v>
      </c>
      <c r="C1" s="141" t="s">
        <v>1</v>
      </c>
      <c r="D1" s="141" t="s">
        <v>803</v>
      </c>
      <c r="E1" s="142" t="s">
        <v>4</v>
      </c>
    </row>
    <row r="2" spans="1:5" ht="49.5">
      <c r="A2" s="75" t="s">
        <v>804</v>
      </c>
      <c r="B2" s="75" t="s">
        <v>805</v>
      </c>
      <c r="C2" s="75" t="s">
        <v>806</v>
      </c>
      <c r="D2" s="75" t="s">
        <v>308</v>
      </c>
      <c r="E2" s="143">
        <v>200000</v>
      </c>
    </row>
    <row r="3" spans="1:5" ht="49.5">
      <c r="A3" s="75" t="s">
        <v>807</v>
      </c>
      <c r="B3" s="75" t="s">
        <v>808</v>
      </c>
      <c r="C3" s="75" t="s">
        <v>809</v>
      </c>
      <c r="D3" s="75" t="s">
        <v>810</v>
      </c>
      <c r="E3" s="143">
        <v>200000</v>
      </c>
    </row>
    <row r="4" spans="1:5" ht="49.5">
      <c r="A4" s="75" t="s">
        <v>811</v>
      </c>
      <c r="B4" s="75" t="s">
        <v>812</v>
      </c>
      <c r="C4" s="75" t="s">
        <v>813</v>
      </c>
      <c r="D4" s="75" t="s">
        <v>814</v>
      </c>
      <c r="E4" s="143">
        <v>200000</v>
      </c>
    </row>
    <row r="5" spans="1:5" ht="49.5">
      <c r="A5" s="75" t="s">
        <v>815</v>
      </c>
      <c r="B5" s="75" t="s">
        <v>816</v>
      </c>
      <c r="C5" s="75" t="s">
        <v>817</v>
      </c>
      <c r="D5" s="75" t="s">
        <v>814</v>
      </c>
      <c r="E5" s="143">
        <v>100000</v>
      </c>
    </row>
    <row r="6" spans="1:5" ht="49.5">
      <c r="A6" s="75" t="s">
        <v>818</v>
      </c>
      <c r="B6" s="75" t="s">
        <v>819</v>
      </c>
      <c r="C6" s="75" t="s">
        <v>820</v>
      </c>
      <c r="D6" s="75" t="s">
        <v>821</v>
      </c>
      <c r="E6" s="143">
        <v>300000</v>
      </c>
    </row>
    <row r="7" spans="1:5" ht="33">
      <c r="A7" s="75" t="s">
        <v>822</v>
      </c>
      <c r="B7" s="75" t="s">
        <v>823</v>
      </c>
      <c r="C7" s="75" t="s">
        <v>824</v>
      </c>
      <c r="D7" s="75" t="s">
        <v>825</v>
      </c>
      <c r="E7" s="143">
        <v>200000</v>
      </c>
    </row>
    <row r="8" spans="1:5" ht="33">
      <c r="A8" s="75" t="s">
        <v>826</v>
      </c>
      <c r="B8" s="75" t="s">
        <v>827</v>
      </c>
      <c r="C8" s="75" t="s">
        <v>828</v>
      </c>
      <c r="D8" s="75" t="s">
        <v>810</v>
      </c>
      <c r="E8" s="143">
        <v>250000</v>
      </c>
    </row>
    <row r="9" spans="1:5" ht="49.5">
      <c r="A9" s="75" t="s">
        <v>829</v>
      </c>
      <c r="B9" s="75" t="s">
        <v>830</v>
      </c>
      <c r="C9" s="75" t="s">
        <v>831</v>
      </c>
      <c r="D9" s="75" t="s">
        <v>832</v>
      </c>
      <c r="E9" s="143">
        <v>500000</v>
      </c>
    </row>
    <row r="10" spans="1:5" ht="66">
      <c r="A10" s="75" t="s">
        <v>833</v>
      </c>
      <c r="B10" s="75" t="s">
        <v>834</v>
      </c>
      <c r="C10" s="75" t="s">
        <v>835</v>
      </c>
      <c r="D10" s="75" t="s">
        <v>836</v>
      </c>
      <c r="E10" s="143">
        <v>200000</v>
      </c>
    </row>
    <row r="11" spans="1:5" ht="33">
      <c r="A11" s="75" t="s">
        <v>837</v>
      </c>
      <c r="B11" s="75" t="s">
        <v>838</v>
      </c>
      <c r="C11" s="75" t="s">
        <v>839</v>
      </c>
      <c r="D11" s="75" t="s">
        <v>810</v>
      </c>
      <c r="E11" s="143">
        <v>200000</v>
      </c>
    </row>
    <row r="12" spans="1:5" ht="49.5">
      <c r="A12" s="75" t="s">
        <v>840</v>
      </c>
      <c r="B12" s="75" t="s">
        <v>841</v>
      </c>
      <c r="C12" s="75" t="s">
        <v>842</v>
      </c>
      <c r="D12" s="75" t="s">
        <v>825</v>
      </c>
      <c r="E12" s="143">
        <v>200000</v>
      </c>
    </row>
    <row r="13" spans="1:5" ht="49.5">
      <c r="A13" s="75" t="s">
        <v>843</v>
      </c>
      <c r="B13" s="75" t="s">
        <v>844</v>
      </c>
      <c r="C13" s="75" t="s">
        <v>845</v>
      </c>
      <c r="D13" s="75" t="s">
        <v>810</v>
      </c>
      <c r="E13" s="143">
        <v>10000000</v>
      </c>
    </row>
    <row r="14" spans="1:5" ht="33">
      <c r="A14" s="75" t="s">
        <v>846</v>
      </c>
      <c r="B14" s="75" t="s">
        <v>847</v>
      </c>
      <c r="C14" s="75" t="s">
        <v>848</v>
      </c>
      <c r="D14" s="75" t="s">
        <v>814</v>
      </c>
      <c r="E14" s="143">
        <v>200000</v>
      </c>
    </row>
    <row r="15" spans="1:5" ht="49.5">
      <c r="A15" s="75" t="s">
        <v>849</v>
      </c>
      <c r="B15" s="75" t="s">
        <v>850</v>
      </c>
      <c r="C15" s="75" t="s">
        <v>851</v>
      </c>
      <c r="D15" s="75" t="s">
        <v>832</v>
      </c>
      <c r="E15" s="143">
        <v>500000</v>
      </c>
    </row>
    <row r="16" spans="1:5" ht="49.5">
      <c r="A16" s="75" t="s">
        <v>852</v>
      </c>
      <c r="B16" s="75" t="s">
        <v>853</v>
      </c>
      <c r="C16" s="75" t="s">
        <v>854</v>
      </c>
      <c r="D16" s="75" t="s">
        <v>832</v>
      </c>
      <c r="E16" s="143">
        <v>300000</v>
      </c>
    </row>
    <row r="17" spans="1:5" ht="49.5">
      <c r="A17" s="75" t="s">
        <v>855</v>
      </c>
      <c r="B17" s="75" t="s">
        <v>856</v>
      </c>
      <c r="C17" s="75" t="s">
        <v>857</v>
      </c>
      <c r="D17" s="75" t="s">
        <v>810</v>
      </c>
      <c r="E17" s="143">
        <v>0</v>
      </c>
    </row>
    <row r="18" spans="1:5" ht="49.5">
      <c r="A18" s="75" t="s">
        <v>858</v>
      </c>
      <c r="B18" s="75" t="s">
        <v>859</v>
      </c>
      <c r="C18" s="75" t="s">
        <v>860</v>
      </c>
      <c r="D18" s="75" t="s">
        <v>810</v>
      </c>
      <c r="E18" s="143">
        <v>200000</v>
      </c>
    </row>
    <row r="19" spans="1:5" ht="49.5">
      <c r="A19" s="75" t="s">
        <v>861</v>
      </c>
      <c r="B19" s="75" t="s">
        <v>862</v>
      </c>
      <c r="C19" s="75" t="s">
        <v>863</v>
      </c>
      <c r="D19" s="75" t="s">
        <v>810</v>
      </c>
      <c r="E19" s="143">
        <v>200000</v>
      </c>
    </row>
    <row r="20" spans="1:5" ht="49.5">
      <c r="A20" s="75" t="s">
        <v>864</v>
      </c>
      <c r="B20" s="75" t="s">
        <v>865</v>
      </c>
      <c r="C20" s="75" t="s">
        <v>866</v>
      </c>
      <c r="D20" s="75" t="s">
        <v>867</v>
      </c>
      <c r="E20" s="143">
        <v>500000</v>
      </c>
    </row>
    <row r="21" spans="1:5" ht="66">
      <c r="A21" s="75" t="s">
        <v>868</v>
      </c>
      <c r="B21" s="75" t="s">
        <v>869</v>
      </c>
      <c r="C21" s="75" t="s">
        <v>870</v>
      </c>
      <c r="D21" s="75" t="s">
        <v>871</v>
      </c>
      <c r="E21" s="143">
        <v>500000</v>
      </c>
    </row>
    <row r="22" spans="1:5">
      <c r="E22" s="40">
        <f>SUM(E2:E21)</f>
        <v>14950000</v>
      </c>
    </row>
  </sheetData>
  <pageMargins left="0.7" right="0.7" top="0.75" bottom="0.75" header="0.3" footer="0.3"/>
  <pageSetup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W27"/>
  <sheetViews>
    <sheetView topLeftCell="A2" zoomScaleSheetLayoutView="85" workbookViewId="0">
      <pane ySplit="2" topLeftCell="A4" activePane="bottomLeft" state="frozen"/>
      <selection pane="bottomLeft" activeCell="E1" sqref="E1"/>
    </sheetView>
  </sheetViews>
  <sheetFormatPr defaultColWidth="8" defaultRowHeight="16.5"/>
  <cols>
    <col min="1" max="1" width="17.140625" style="5" customWidth="1"/>
    <col min="2" max="2" width="16.5703125" style="5" customWidth="1"/>
    <col min="3" max="3" width="18.28515625" style="5" customWidth="1"/>
    <col min="4" max="4" width="13.42578125" style="5" customWidth="1"/>
    <col min="5" max="5" width="16.7109375" style="5" customWidth="1"/>
    <col min="6" max="6" width="12.140625" style="5" hidden="1" customWidth="1"/>
    <col min="7" max="7" width="17" style="5" customWidth="1"/>
    <col min="8" max="8" width="23.7109375" style="37" customWidth="1"/>
    <col min="9" max="9" width="21.28515625" style="5" customWidth="1"/>
    <col min="10" max="10" width="16.7109375" style="5" customWidth="1"/>
    <col min="11" max="11" width="7.140625" style="5" hidden="1" customWidth="1"/>
    <col min="12" max="12" width="16.7109375" style="5" customWidth="1"/>
    <col min="13" max="13" width="6.85546875" style="5" hidden="1" customWidth="1"/>
    <col min="14" max="14" width="16.7109375" style="5" customWidth="1"/>
    <col min="15" max="15" width="8" style="5" hidden="1" customWidth="1"/>
    <col min="16" max="16" width="16.7109375" style="5" customWidth="1"/>
    <col min="17" max="17" width="6.28515625" style="5" hidden="1" customWidth="1"/>
    <col min="18" max="22" width="0" style="5" hidden="1" customWidth="1"/>
    <col min="23" max="23" width="16.7109375" style="5" customWidth="1"/>
    <col min="24" max="24" width="8" style="5" customWidth="1"/>
    <col min="25" max="16384" width="8" style="5"/>
  </cols>
  <sheetData>
    <row r="2" spans="1:23">
      <c r="A2" s="555" t="s">
        <v>0</v>
      </c>
      <c r="B2" s="555" t="s">
        <v>1</v>
      </c>
      <c r="C2" s="557" t="s">
        <v>2</v>
      </c>
      <c r="D2" s="557" t="s">
        <v>3</v>
      </c>
      <c r="E2" s="557" t="s">
        <v>4</v>
      </c>
      <c r="F2" s="557" t="s">
        <v>5</v>
      </c>
      <c r="G2" s="555" t="s">
        <v>6</v>
      </c>
      <c r="H2" s="555" t="s">
        <v>7</v>
      </c>
      <c r="I2" s="468" t="s">
        <v>8</v>
      </c>
      <c r="J2" s="555" t="s">
        <v>94</v>
      </c>
      <c r="K2" s="555"/>
      <c r="L2" s="555"/>
      <c r="M2" s="555"/>
      <c r="N2" s="555"/>
      <c r="O2" s="555"/>
      <c r="P2" s="555"/>
      <c r="Q2" s="10"/>
      <c r="R2" s="11"/>
      <c r="S2" s="556" t="s">
        <v>10</v>
      </c>
      <c r="T2" s="556"/>
      <c r="U2" s="556"/>
      <c r="W2" s="469" t="s">
        <v>927</v>
      </c>
    </row>
    <row r="3" spans="1:23">
      <c r="A3" s="555"/>
      <c r="B3" s="555"/>
      <c r="C3" s="557"/>
      <c r="D3" s="557"/>
      <c r="E3" s="557"/>
      <c r="F3" s="557"/>
      <c r="G3" s="555"/>
      <c r="H3" s="555"/>
      <c r="I3" s="470" t="s">
        <v>95</v>
      </c>
      <c r="J3" s="472" t="s">
        <v>12</v>
      </c>
      <c r="K3" s="472"/>
      <c r="L3" s="472" t="s">
        <v>13</v>
      </c>
      <c r="M3" s="472"/>
      <c r="N3" s="472" t="s">
        <v>14</v>
      </c>
      <c r="O3" s="472"/>
      <c r="P3" s="472" t="s">
        <v>15</v>
      </c>
      <c r="Q3" s="12"/>
      <c r="R3" s="13" t="s">
        <v>142</v>
      </c>
      <c r="S3" s="14" t="s">
        <v>16</v>
      </c>
      <c r="T3" s="14" t="s">
        <v>17</v>
      </c>
      <c r="U3" s="14" t="s">
        <v>18</v>
      </c>
      <c r="W3" s="471" t="s">
        <v>932</v>
      </c>
    </row>
    <row r="4" spans="1:23" s="18" customFormat="1" ht="99">
      <c r="A4" s="464" t="s">
        <v>143</v>
      </c>
      <c r="B4" s="21" t="s">
        <v>144</v>
      </c>
      <c r="C4" s="21" t="s">
        <v>145</v>
      </c>
      <c r="D4" s="67" t="s">
        <v>146</v>
      </c>
      <c r="E4" s="473">
        <v>131972.68803598001</v>
      </c>
      <c r="F4" s="22"/>
      <c r="G4" s="21" t="s">
        <v>147</v>
      </c>
      <c r="H4" s="23" t="s">
        <v>148</v>
      </c>
      <c r="I4" s="21" t="s">
        <v>149</v>
      </c>
      <c r="J4" s="21" t="s">
        <v>150</v>
      </c>
      <c r="K4" s="24"/>
      <c r="L4" s="21" t="s">
        <v>151</v>
      </c>
      <c r="M4" s="24"/>
      <c r="N4" s="21" t="s">
        <v>152</v>
      </c>
      <c r="O4" s="24"/>
      <c r="P4" s="21" t="s">
        <v>153</v>
      </c>
      <c r="Q4" s="15"/>
      <c r="R4" s="16"/>
      <c r="S4" s="17"/>
      <c r="T4" s="17"/>
      <c r="U4" s="17"/>
      <c r="W4" s="21" t="s">
        <v>986</v>
      </c>
    </row>
    <row r="5" spans="1:23" s="18" customFormat="1" ht="115.5">
      <c r="A5" s="464"/>
      <c r="B5" s="21" t="s">
        <v>154</v>
      </c>
      <c r="C5" s="21" t="s">
        <v>145</v>
      </c>
      <c r="D5" s="21" t="s">
        <v>155</v>
      </c>
      <c r="E5" s="473">
        <v>131972.68803598001</v>
      </c>
      <c r="F5" s="22"/>
      <c r="G5" s="21" t="s">
        <v>156</v>
      </c>
      <c r="H5" s="23" t="s">
        <v>148</v>
      </c>
      <c r="I5" s="21" t="s">
        <v>157</v>
      </c>
      <c r="J5" s="21" t="s">
        <v>158</v>
      </c>
      <c r="K5" s="24"/>
      <c r="L5" s="21" t="s">
        <v>159</v>
      </c>
      <c r="M5" s="24"/>
      <c r="N5" s="21" t="s">
        <v>160</v>
      </c>
      <c r="O5" s="24"/>
      <c r="P5" s="474" t="s">
        <v>22</v>
      </c>
      <c r="Q5" s="15"/>
      <c r="R5" s="16"/>
      <c r="S5" s="17"/>
      <c r="T5" s="17"/>
      <c r="U5" s="17"/>
      <c r="W5" s="21" t="s">
        <v>160</v>
      </c>
    </row>
    <row r="6" spans="1:23" s="18" customFormat="1" ht="148.5">
      <c r="A6" s="464"/>
      <c r="B6" s="21" t="s">
        <v>161</v>
      </c>
      <c r="C6" s="21" t="s">
        <v>162</v>
      </c>
      <c r="D6" s="21" t="s">
        <v>163</v>
      </c>
      <c r="E6" s="473">
        <v>527890.75214391795</v>
      </c>
      <c r="F6" s="22"/>
      <c r="G6" s="21" t="s">
        <v>164</v>
      </c>
      <c r="H6" s="23" t="s">
        <v>148</v>
      </c>
      <c r="I6" s="21" t="s">
        <v>165</v>
      </c>
      <c r="J6" s="21" t="s">
        <v>166</v>
      </c>
      <c r="K6" s="24"/>
      <c r="L6" s="21" t="s">
        <v>166</v>
      </c>
      <c r="M6" s="24"/>
      <c r="N6" s="21" t="s">
        <v>166</v>
      </c>
      <c r="O6" s="24"/>
      <c r="P6" s="21" t="s">
        <v>166</v>
      </c>
      <c r="Q6" s="15"/>
      <c r="R6" s="16"/>
      <c r="S6" s="17"/>
      <c r="T6" s="17"/>
      <c r="U6" s="17"/>
      <c r="W6" s="21" t="s">
        <v>164</v>
      </c>
    </row>
    <row r="7" spans="1:23" s="18" customFormat="1" ht="132">
      <c r="A7" s="464" t="s">
        <v>167</v>
      </c>
      <c r="B7" s="21" t="s">
        <v>168</v>
      </c>
      <c r="C7" s="21" t="s">
        <v>169</v>
      </c>
      <c r="D7" s="21" t="s">
        <v>170</v>
      </c>
      <c r="E7" s="475" t="s">
        <v>308</v>
      </c>
      <c r="F7" s="22"/>
      <c r="G7" s="21" t="s">
        <v>171</v>
      </c>
      <c r="H7" s="23" t="s">
        <v>148</v>
      </c>
      <c r="I7" s="21" t="s">
        <v>22</v>
      </c>
      <c r="J7" s="21" t="s">
        <v>172</v>
      </c>
      <c r="K7" s="24"/>
      <c r="L7" s="21" t="s">
        <v>173</v>
      </c>
      <c r="M7" s="24"/>
      <c r="N7" s="21" t="s">
        <v>22</v>
      </c>
      <c r="O7" s="24"/>
      <c r="P7" s="21" t="s">
        <v>22</v>
      </c>
      <c r="Q7" s="15"/>
      <c r="R7" s="16"/>
      <c r="S7" s="17"/>
      <c r="T7" s="17"/>
      <c r="U7" s="17"/>
      <c r="W7" s="21" t="s">
        <v>171</v>
      </c>
    </row>
    <row r="8" spans="1:23" s="18" customFormat="1" ht="115.5">
      <c r="A8" s="464" t="s">
        <v>174</v>
      </c>
      <c r="B8" s="21" t="s">
        <v>175</v>
      </c>
      <c r="C8" s="21" t="s">
        <v>176</v>
      </c>
      <c r="D8" s="22"/>
      <c r="E8" s="475" t="s">
        <v>308</v>
      </c>
      <c r="F8" s="22"/>
      <c r="G8" s="21" t="s">
        <v>177</v>
      </c>
      <c r="H8" s="23" t="s">
        <v>148</v>
      </c>
      <c r="I8" s="21" t="s">
        <v>178</v>
      </c>
      <c r="J8" s="21" t="s">
        <v>179</v>
      </c>
      <c r="K8" s="24"/>
      <c r="L8" s="21" t="s">
        <v>179</v>
      </c>
      <c r="M8" s="24"/>
      <c r="N8" s="21" t="s">
        <v>180</v>
      </c>
      <c r="O8" s="24"/>
      <c r="P8" s="21" t="s">
        <v>180</v>
      </c>
      <c r="Q8" s="15"/>
      <c r="R8" s="16"/>
      <c r="S8" s="17"/>
      <c r="T8" s="17"/>
      <c r="U8" s="17"/>
      <c r="W8" s="21" t="s">
        <v>177</v>
      </c>
    </row>
    <row r="9" spans="1:23" s="18" customFormat="1" ht="181.5">
      <c r="A9" s="464" t="s">
        <v>181</v>
      </c>
      <c r="B9" s="21" t="s">
        <v>182</v>
      </c>
      <c r="C9" s="21" t="s">
        <v>183</v>
      </c>
      <c r="D9" s="21" t="s">
        <v>184</v>
      </c>
      <c r="E9" s="475" t="s">
        <v>310</v>
      </c>
      <c r="F9" s="22"/>
      <c r="G9" s="21" t="s">
        <v>185</v>
      </c>
      <c r="H9" s="23" t="s">
        <v>148</v>
      </c>
      <c r="I9" s="21" t="s">
        <v>22</v>
      </c>
      <c r="J9" s="21" t="s">
        <v>186</v>
      </c>
      <c r="K9" s="24"/>
      <c r="L9" s="21" t="s">
        <v>187</v>
      </c>
      <c r="M9" s="24"/>
      <c r="N9" s="21" t="s">
        <v>188</v>
      </c>
      <c r="O9" s="24"/>
      <c r="P9" s="21" t="s">
        <v>189</v>
      </c>
      <c r="Q9" s="15"/>
      <c r="R9" s="16"/>
      <c r="S9" s="17"/>
      <c r="T9" s="17"/>
      <c r="U9" s="17"/>
      <c r="W9" s="21" t="s">
        <v>987</v>
      </c>
    </row>
    <row r="10" spans="1:23" s="18" customFormat="1" ht="66">
      <c r="A10" s="464" t="s">
        <v>190</v>
      </c>
      <c r="B10" s="21" t="s">
        <v>191</v>
      </c>
      <c r="C10" s="21" t="s">
        <v>192</v>
      </c>
      <c r="D10" s="21"/>
      <c r="E10" s="476">
        <v>1662855.8692533399</v>
      </c>
      <c r="F10" s="22"/>
      <c r="G10" s="21" t="s">
        <v>193</v>
      </c>
      <c r="H10" s="23" t="s">
        <v>148</v>
      </c>
      <c r="I10" s="21" t="s">
        <v>194</v>
      </c>
      <c r="J10" s="21" t="s">
        <v>195</v>
      </c>
      <c r="K10" s="24"/>
      <c r="L10" s="21" t="s">
        <v>196</v>
      </c>
      <c r="M10" s="24"/>
      <c r="N10" s="21" t="s">
        <v>196</v>
      </c>
      <c r="O10" s="24"/>
      <c r="P10" s="21" t="s">
        <v>197</v>
      </c>
      <c r="Q10" s="15"/>
      <c r="R10" s="16"/>
      <c r="S10" s="17"/>
      <c r="T10" s="17"/>
      <c r="U10" s="17"/>
      <c r="W10" s="21" t="s">
        <v>193</v>
      </c>
    </row>
    <row r="11" spans="1:23" s="27" customFormat="1" ht="115.5">
      <c r="A11" s="464" t="s">
        <v>198</v>
      </c>
      <c r="B11" s="21" t="s">
        <v>199</v>
      </c>
      <c r="C11" s="21" t="s">
        <v>200</v>
      </c>
      <c r="D11" s="21" t="s">
        <v>22</v>
      </c>
      <c r="E11" s="473">
        <v>6598634.4017989803</v>
      </c>
      <c r="F11" s="22"/>
      <c r="G11" s="21" t="s">
        <v>201</v>
      </c>
      <c r="H11" s="23" t="s">
        <v>148</v>
      </c>
      <c r="I11" s="21" t="s">
        <v>202</v>
      </c>
      <c r="J11" s="21" t="s">
        <v>203</v>
      </c>
      <c r="K11" s="24"/>
      <c r="L11" s="21" t="s">
        <v>204</v>
      </c>
      <c r="M11" s="24"/>
      <c r="N11" s="21" t="s">
        <v>205</v>
      </c>
      <c r="O11" s="24"/>
      <c r="P11" s="21" t="s">
        <v>205</v>
      </c>
      <c r="Q11" s="24"/>
      <c r="R11" s="25"/>
      <c r="S11" s="26"/>
      <c r="T11" s="26"/>
      <c r="U11" s="26"/>
      <c r="W11" s="21" t="s">
        <v>201</v>
      </c>
    </row>
    <row r="12" spans="1:23" s="27" customFormat="1" ht="82.5">
      <c r="A12" s="464"/>
      <c r="B12" s="21" t="s">
        <v>206</v>
      </c>
      <c r="C12" s="21" t="s">
        <v>207</v>
      </c>
      <c r="D12" s="21" t="s">
        <v>22</v>
      </c>
      <c r="E12" s="473">
        <v>6598634.4017989803</v>
      </c>
      <c r="F12" s="22"/>
      <c r="G12" s="21" t="s">
        <v>208</v>
      </c>
      <c r="H12" s="23" t="s">
        <v>148</v>
      </c>
      <c r="I12" s="21" t="s">
        <v>209</v>
      </c>
      <c r="J12" s="21" t="s">
        <v>203</v>
      </c>
      <c r="K12" s="24"/>
      <c r="L12" s="21" t="s">
        <v>210</v>
      </c>
      <c r="M12" s="24"/>
      <c r="N12" s="21" t="s">
        <v>211</v>
      </c>
      <c r="O12" s="24"/>
      <c r="P12" s="21" t="s">
        <v>212</v>
      </c>
      <c r="Q12" s="24"/>
      <c r="R12" s="25"/>
      <c r="S12" s="26"/>
      <c r="T12" s="26"/>
      <c r="U12" s="26"/>
      <c r="W12" s="21" t="s">
        <v>988</v>
      </c>
    </row>
    <row r="13" spans="1:23" s="18" customFormat="1" ht="132">
      <c r="A13" s="464"/>
      <c r="B13" s="21" t="s">
        <v>213</v>
      </c>
      <c r="C13" s="21" t="s">
        <v>214</v>
      </c>
      <c r="D13" s="21" t="s">
        <v>215</v>
      </c>
      <c r="E13" s="473">
        <v>6598634.4017989803</v>
      </c>
      <c r="F13" s="22"/>
      <c r="G13" s="21" t="s">
        <v>216</v>
      </c>
      <c r="H13" s="23" t="s">
        <v>148</v>
      </c>
      <c r="I13" s="21" t="s">
        <v>217</v>
      </c>
      <c r="J13" s="21" t="s">
        <v>218</v>
      </c>
      <c r="K13" s="24"/>
      <c r="L13" s="21" t="s">
        <v>219</v>
      </c>
      <c r="M13" s="24"/>
      <c r="N13" s="21" t="s">
        <v>219</v>
      </c>
      <c r="O13" s="24"/>
      <c r="P13" s="21" t="s">
        <v>219</v>
      </c>
      <c r="Q13" s="15"/>
      <c r="R13" s="16"/>
      <c r="S13" s="17"/>
      <c r="T13" s="17"/>
      <c r="U13" s="17"/>
      <c r="W13" s="21" t="s">
        <v>216</v>
      </c>
    </row>
    <row r="14" spans="1:23" s="18" customFormat="1" ht="82.5">
      <c r="A14" s="464" t="s">
        <v>220</v>
      </c>
      <c r="B14" s="21" t="s">
        <v>221</v>
      </c>
      <c r="C14" s="21" t="s">
        <v>222</v>
      </c>
      <c r="D14" s="21" t="s">
        <v>223</v>
      </c>
      <c r="E14" s="473">
        <v>329931.72008994903</v>
      </c>
      <c r="F14" s="22"/>
      <c r="G14" s="21" t="s">
        <v>224</v>
      </c>
      <c r="H14" s="23" t="s">
        <v>148</v>
      </c>
      <c r="I14" s="21" t="s">
        <v>225</v>
      </c>
      <c r="J14" s="21" t="s">
        <v>226</v>
      </c>
      <c r="K14" s="24"/>
      <c r="L14" s="21" t="s">
        <v>227</v>
      </c>
      <c r="M14" s="24"/>
      <c r="N14" s="21" t="s">
        <v>228</v>
      </c>
      <c r="O14" s="24"/>
      <c r="P14" s="21" t="s">
        <v>22</v>
      </c>
      <c r="Q14" s="15"/>
      <c r="R14" s="16"/>
      <c r="S14" s="17"/>
      <c r="T14" s="17"/>
      <c r="U14" s="17"/>
      <c r="W14" s="21" t="s">
        <v>224</v>
      </c>
    </row>
    <row r="15" spans="1:23" s="18" customFormat="1" ht="82.5">
      <c r="A15" s="464" t="s">
        <v>220</v>
      </c>
      <c r="B15" s="21" t="s">
        <v>229</v>
      </c>
      <c r="C15" s="21" t="s">
        <v>230</v>
      </c>
      <c r="D15" s="21" t="s">
        <v>231</v>
      </c>
      <c r="E15" s="475" t="s">
        <v>308</v>
      </c>
      <c r="F15" s="22"/>
      <c r="G15" s="21" t="s">
        <v>232</v>
      </c>
      <c r="H15" s="23" t="s">
        <v>148</v>
      </c>
      <c r="I15" s="21" t="s">
        <v>233</v>
      </c>
      <c r="J15" s="21" t="s">
        <v>234</v>
      </c>
      <c r="K15" s="24"/>
      <c r="L15" s="21" t="s">
        <v>235</v>
      </c>
      <c r="M15" s="24"/>
      <c r="N15" s="21" t="s">
        <v>235</v>
      </c>
      <c r="O15" s="24"/>
      <c r="P15" s="21" t="s">
        <v>236</v>
      </c>
      <c r="Q15" s="15"/>
      <c r="R15" s="16"/>
      <c r="S15" s="17"/>
      <c r="T15" s="17"/>
      <c r="U15" s="17"/>
      <c r="W15" s="21" t="s">
        <v>232</v>
      </c>
    </row>
    <row r="16" spans="1:23" s="18" customFormat="1" ht="82.5">
      <c r="A16" s="464"/>
      <c r="B16" s="21" t="s">
        <v>237</v>
      </c>
      <c r="C16" s="21" t="s">
        <v>238</v>
      </c>
      <c r="D16" s="21" t="s">
        <v>239</v>
      </c>
      <c r="E16" s="473">
        <v>32993.172008994901</v>
      </c>
      <c r="F16" s="22"/>
      <c r="G16" s="21" t="s">
        <v>240</v>
      </c>
      <c r="H16" s="23" t="s">
        <v>148</v>
      </c>
      <c r="I16" s="21" t="s">
        <v>241</v>
      </c>
      <c r="J16" s="21" t="s">
        <v>242</v>
      </c>
      <c r="K16" s="24"/>
      <c r="L16" s="21" t="s">
        <v>243</v>
      </c>
      <c r="M16" s="24"/>
      <c r="N16" s="21" t="s">
        <v>244</v>
      </c>
      <c r="O16" s="24"/>
      <c r="P16" s="21" t="s">
        <v>242</v>
      </c>
      <c r="Q16" s="15"/>
      <c r="R16" s="16"/>
      <c r="S16" s="17"/>
      <c r="T16" s="17"/>
      <c r="U16" s="17"/>
      <c r="W16" s="21" t="s">
        <v>989</v>
      </c>
    </row>
    <row r="17" spans="1:23" s="18" customFormat="1" ht="99">
      <c r="A17" s="464"/>
      <c r="B17" s="21" t="s">
        <v>245</v>
      </c>
      <c r="C17" s="21" t="s">
        <v>238</v>
      </c>
      <c r="D17" s="21" t="s">
        <v>246</v>
      </c>
      <c r="E17" s="475" t="s">
        <v>309</v>
      </c>
      <c r="F17" s="22"/>
      <c r="G17" s="21" t="s">
        <v>247</v>
      </c>
      <c r="H17" s="23" t="s">
        <v>148</v>
      </c>
      <c r="I17" s="21" t="s">
        <v>248</v>
      </c>
      <c r="J17" s="21" t="s">
        <v>249</v>
      </c>
      <c r="K17" s="24"/>
      <c r="L17" s="21" t="s">
        <v>250</v>
      </c>
      <c r="M17" s="24"/>
      <c r="N17" s="21" t="s">
        <v>251</v>
      </c>
      <c r="O17" s="24"/>
      <c r="P17" s="21" t="s">
        <v>249</v>
      </c>
      <c r="Q17" s="15"/>
      <c r="R17" s="16"/>
      <c r="S17" s="17"/>
      <c r="T17" s="17"/>
      <c r="U17" s="17"/>
      <c r="W17" s="21" t="s">
        <v>990</v>
      </c>
    </row>
    <row r="18" spans="1:23" s="18" customFormat="1" ht="82.5">
      <c r="A18" s="464" t="s">
        <v>252</v>
      </c>
      <c r="B18" s="21" t="s">
        <v>253</v>
      </c>
      <c r="C18" s="21" t="s">
        <v>254</v>
      </c>
      <c r="D18" s="21" t="s">
        <v>252</v>
      </c>
      <c r="E18" s="473">
        <v>461904.40812592802</v>
      </c>
      <c r="F18" s="22"/>
      <c r="G18" s="21" t="s">
        <v>255</v>
      </c>
      <c r="H18" s="23" t="s">
        <v>148</v>
      </c>
      <c r="I18" s="21" t="s">
        <v>256</v>
      </c>
      <c r="J18" s="21" t="s">
        <v>257</v>
      </c>
      <c r="K18" s="24"/>
      <c r="L18" s="21" t="s">
        <v>257</v>
      </c>
      <c r="M18" s="24"/>
      <c r="N18" s="21" t="s">
        <v>257</v>
      </c>
      <c r="O18" s="24"/>
      <c r="P18" s="21" t="s">
        <v>257</v>
      </c>
      <c r="Q18" s="15"/>
      <c r="R18" s="16"/>
      <c r="S18" s="17"/>
      <c r="T18" s="17"/>
      <c r="U18" s="17"/>
      <c r="W18" s="21" t="s">
        <v>256</v>
      </c>
    </row>
    <row r="19" spans="1:23" s="18" customFormat="1" ht="115.5">
      <c r="A19" s="464" t="s">
        <v>258</v>
      </c>
      <c r="B19" s="21" t="s">
        <v>259</v>
      </c>
      <c r="C19" s="28" t="s">
        <v>260</v>
      </c>
      <c r="D19" s="28" t="s">
        <v>261</v>
      </c>
      <c r="E19" s="475" t="s">
        <v>308</v>
      </c>
      <c r="F19" s="22"/>
      <c r="G19" s="21" t="s">
        <v>262</v>
      </c>
      <c r="H19" s="23" t="s">
        <v>148</v>
      </c>
      <c r="I19" s="21" t="s">
        <v>263</v>
      </c>
      <c r="J19" s="21" t="s">
        <v>264</v>
      </c>
      <c r="K19" s="24"/>
      <c r="L19" s="21" t="s">
        <v>265</v>
      </c>
      <c r="M19" s="24"/>
      <c r="N19" s="21" t="s">
        <v>265</v>
      </c>
      <c r="O19" s="24"/>
      <c r="P19" s="21" t="s">
        <v>265</v>
      </c>
      <c r="Q19" s="15"/>
      <c r="R19" s="16"/>
      <c r="S19" s="17"/>
      <c r="T19" s="17"/>
      <c r="U19" s="17"/>
      <c r="W19" s="21" t="s">
        <v>262</v>
      </c>
    </row>
    <row r="20" spans="1:23" s="18" customFormat="1" ht="115.5">
      <c r="A20" s="464" t="s">
        <v>266</v>
      </c>
      <c r="B20" s="21" t="s">
        <v>259</v>
      </c>
      <c r="C20" s="28" t="s">
        <v>267</v>
      </c>
      <c r="D20" s="28" t="s">
        <v>268</v>
      </c>
      <c r="E20" s="475" t="s">
        <v>308</v>
      </c>
      <c r="F20" s="22"/>
      <c r="G20" s="21" t="s">
        <v>269</v>
      </c>
      <c r="H20" s="23" t="s">
        <v>148</v>
      </c>
      <c r="I20" s="21" t="s">
        <v>270</v>
      </c>
      <c r="J20" s="21" t="s">
        <v>264</v>
      </c>
      <c r="K20" s="24"/>
      <c r="L20" s="21" t="s">
        <v>271</v>
      </c>
      <c r="M20" s="24"/>
      <c r="N20" s="21" t="s">
        <v>271</v>
      </c>
      <c r="O20" s="24"/>
      <c r="P20" s="21" t="s">
        <v>271</v>
      </c>
      <c r="Q20" s="15"/>
      <c r="R20" s="16"/>
      <c r="S20" s="17"/>
      <c r="T20" s="17"/>
      <c r="U20" s="17"/>
      <c r="W20" s="21" t="s">
        <v>269</v>
      </c>
    </row>
    <row r="21" spans="1:23" s="18" customFormat="1" ht="198">
      <c r="A21" s="477" t="s">
        <v>272</v>
      </c>
      <c r="B21" s="33" t="s">
        <v>273</v>
      </c>
      <c r="C21" s="33" t="s">
        <v>274</v>
      </c>
      <c r="D21" s="478" t="s">
        <v>275</v>
      </c>
      <c r="E21" s="478">
        <v>200000</v>
      </c>
      <c r="F21" s="478"/>
      <c r="G21" s="33" t="s">
        <v>276</v>
      </c>
      <c r="H21" s="23" t="s">
        <v>277</v>
      </c>
      <c r="I21" s="29" t="s">
        <v>22</v>
      </c>
      <c r="J21" s="30" t="s">
        <v>278</v>
      </c>
      <c r="K21" s="30"/>
      <c r="L21" s="30" t="s">
        <v>279</v>
      </c>
      <c r="M21" s="30"/>
      <c r="N21" s="29"/>
      <c r="O21" s="29"/>
      <c r="P21" s="29"/>
      <c r="Q21" s="29"/>
      <c r="R21" s="31"/>
      <c r="S21" s="32"/>
      <c r="T21" s="32"/>
      <c r="U21" s="32"/>
      <c r="W21" s="33" t="s">
        <v>276</v>
      </c>
    </row>
    <row r="22" spans="1:23" s="18" customFormat="1" ht="181.5">
      <c r="A22" s="477" t="s">
        <v>272</v>
      </c>
      <c r="B22" s="33"/>
      <c r="C22" s="32"/>
      <c r="D22" s="478"/>
      <c r="E22" s="478" t="s">
        <v>308</v>
      </c>
      <c r="F22" s="478"/>
      <c r="G22" s="33" t="s">
        <v>280</v>
      </c>
      <c r="H22" s="23" t="s">
        <v>277</v>
      </c>
      <c r="I22" s="29" t="s">
        <v>281</v>
      </c>
      <c r="J22" s="30" t="s">
        <v>282</v>
      </c>
      <c r="K22" s="30"/>
      <c r="L22" s="30" t="s">
        <v>283</v>
      </c>
      <c r="M22" s="30"/>
      <c r="N22" s="30" t="s">
        <v>283</v>
      </c>
      <c r="O22" s="30"/>
      <c r="P22" s="30" t="s">
        <v>283</v>
      </c>
      <c r="Q22" s="30"/>
      <c r="R22" s="31"/>
      <c r="S22" s="32"/>
      <c r="T22" s="32"/>
      <c r="U22" s="32"/>
      <c r="W22" s="33" t="s">
        <v>280</v>
      </c>
    </row>
    <row r="23" spans="1:23" s="18" customFormat="1" ht="132">
      <c r="A23" s="477" t="s">
        <v>272</v>
      </c>
      <c r="B23" s="33"/>
      <c r="C23" s="32"/>
      <c r="D23" s="478"/>
      <c r="E23" s="473">
        <v>131972.68803598001</v>
      </c>
      <c r="F23" s="478"/>
      <c r="G23" s="33" t="s">
        <v>284</v>
      </c>
      <c r="H23" s="23" t="s">
        <v>148</v>
      </c>
      <c r="I23" s="29" t="s">
        <v>285</v>
      </c>
      <c r="J23" s="32"/>
      <c r="K23" s="32"/>
      <c r="L23" s="30"/>
      <c r="M23" s="30"/>
      <c r="N23" s="29"/>
      <c r="O23" s="29"/>
      <c r="P23" s="30" t="s">
        <v>286</v>
      </c>
      <c r="Q23" s="30"/>
      <c r="R23" s="31"/>
      <c r="S23" s="32"/>
      <c r="T23" s="32"/>
      <c r="U23" s="32"/>
      <c r="W23" s="33" t="s">
        <v>284</v>
      </c>
    </row>
    <row r="24" spans="1:23" s="18" customFormat="1" ht="132">
      <c r="A24" s="477" t="s">
        <v>272</v>
      </c>
      <c r="B24" s="23"/>
      <c r="C24" s="32"/>
      <c r="D24" s="478"/>
      <c r="E24" s="478"/>
      <c r="F24" s="478"/>
      <c r="G24" s="448" t="s">
        <v>287</v>
      </c>
      <c r="H24" s="23" t="s">
        <v>277</v>
      </c>
      <c r="I24" s="29" t="s">
        <v>22</v>
      </c>
      <c r="J24" s="30" t="s">
        <v>288</v>
      </c>
      <c r="K24" s="38">
        <v>100000</v>
      </c>
      <c r="L24" s="30" t="s">
        <v>289</v>
      </c>
      <c r="M24" s="30"/>
      <c r="N24" s="30" t="s">
        <v>289</v>
      </c>
      <c r="O24" s="30"/>
      <c r="P24" s="30" t="s">
        <v>289</v>
      </c>
      <c r="Q24" s="30"/>
      <c r="R24" s="31"/>
      <c r="S24" s="32"/>
      <c r="T24" s="32"/>
      <c r="U24" s="32"/>
      <c r="W24" s="448" t="s">
        <v>287</v>
      </c>
    </row>
    <row r="25" spans="1:23" s="18" customFormat="1" ht="115.5">
      <c r="A25" s="477" t="s">
        <v>290</v>
      </c>
      <c r="B25" s="33" t="s">
        <v>291</v>
      </c>
      <c r="C25" s="33" t="s">
        <v>292</v>
      </c>
      <c r="D25" s="34"/>
      <c r="E25" s="34" t="s">
        <v>308</v>
      </c>
      <c r="F25" s="34"/>
      <c r="G25" s="33" t="s">
        <v>293</v>
      </c>
      <c r="H25" s="34" t="s">
        <v>277</v>
      </c>
      <c r="I25" s="33" t="s">
        <v>294</v>
      </c>
      <c r="J25" s="33" t="s">
        <v>295</v>
      </c>
      <c r="K25" s="33"/>
      <c r="L25" s="33" t="s">
        <v>296</v>
      </c>
      <c r="M25" s="33"/>
      <c r="N25" s="33" t="s">
        <v>296</v>
      </c>
      <c r="O25" s="33"/>
      <c r="P25" s="33" t="s">
        <v>296</v>
      </c>
      <c r="Q25" s="33"/>
      <c r="R25" s="35"/>
      <c r="S25" s="32"/>
      <c r="T25" s="32"/>
      <c r="U25" s="32"/>
      <c r="W25" s="33" t="s">
        <v>991</v>
      </c>
    </row>
    <row r="26" spans="1:23" s="18" customFormat="1" ht="49.5">
      <c r="A26" s="479"/>
      <c r="B26" s="33"/>
      <c r="C26" s="32"/>
      <c r="D26" s="34"/>
      <c r="E26" s="34"/>
      <c r="F26" s="34"/>
      <c r="G26" s="33" t="s">
        <v>297</v>
      </c>
      <c r="H26" s="34" t="s">
        <v>277</v>
      </c>
      <c r="I26" s="33" t="s">
        <v>298</v>
      </c>
      <c r="J26" s="36">
        <v>0.8</v>
      </c>
      <c r="K26" s="36"/>
      <c r="L26" s="36">
        <v>0.8</v>
      </c>
      <c r="M26" s="36"/>
      <c r="N26" s="36">
        <v>0.8</v>
      </c>
      <c r="O26" s="36"/>
      <c r="P26" s="36">
        <v>0.8</v>
      </c>
      <c r="Q26" s="36"/>
      <c r="R26" s="35"/>
      <c r="S26" s="32"/>
      <c r="T26" s="32"/>
      <c r="U26" s="32"/>
      <c r="W26" s="33" t="s">
        <v>297</v>
      </c>
    </row>
    <row r="27" spans="1:23" ht="132">
      <c r="A27" s="477" t="s">
        <v>299</v>
      </c>
      <c r="B27" s="33" t="s">
        <v>300</v>
      </c>
      <c r="C27" s="33" t="s">
        <v>301</v>
      </c>
      <c r="D27" s="33" t="s">
        <v>302</v>
      </c>
      <c r="E27" s="23" t="s">
        <v>308</v>
      </c>
      <c r="F27" s="33"/>
      <c r="G27" s="33" t="s">
        <v>303</v>
      </c>
      <c r="H27" s="23" t="s">
        <v>277</v>
      </c>
      <c r="I27" s="33" t="s">
        <v>304</v>
      </c>
      <c r="J27" s="33" t="s">
        <v>305</v>
      </c>
      <c r="K27" s="66"/>
      <c r="L27" s="33" t="s">
        <v>306</v>
      </c>
      <c r="M27" s="66"/>
      <c r="N27" s="33" t="s">
        <v>307</v>
      </c>
      <c r="O27" s="66"/>
      <c r="P27" s="33" t="s">
        <v>22</v>
      </c>
      <c r="Q27" s="4"/>
      <c r="R27" s="4"/>
      <c r="S27" s="4"/>
      <c r="T27" s="4"/>
      <c r="U27" s="4"/>
      <c r="W27" s="33" t="s">
        <v>992</v>
      </c>
    </row>
  </sheetData>
  <mergeCells count="10">
    <mergeCell ref="G2:G3"/>
    <mergeCell ref="H2:H3"/>
    <mergeCell ref="J2:P2"/>
    <mergeCell ref="S2:U2"/>
    <mergeCell ref="A2:A3"/>
    <mergeCell ref="B2:B3"/>
    <mergeCell ref="C2:C3"/>
    <mergeCell ref="D2:D3"/>
    <mergeCell ref="E2:E3"/>
    <mergeCell ref="F2:F3"/>
  </mergeCells>
  <pageMargins left="0.70866141732283472" right="0.70866141732283472" top="0.74803149606299213" bottom="0.74803149606299213" header="0.31496062992125984" footer="0.31496062992125984"/>
  <pageSetup paperSize="9" scale="50" fitToHeight="3" orientation="landscape" r:id="rId1"/>
  <headerFooter>
    <oddHeader>&amp;C&amp;16WATER SERVICES&amp;R201213 SDBIP</oddHeader>
    <oddFooter>&amp;RPage &amp;P of &amp;N</oddFooter>
  </headerFooter>
  <rowBreaks count="1" manualBreakCount="1">
    <brk id="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31"/>
  <sheetViews>
    <sheetView topLeftCell="I1" workbookViewId="0">
      <pane ySplit="4" topLeftCell="A5" activePane="bottomLeft" state="frozen"/>
      <selection pane="bottomLeft" activeCell="G1" sqref="G1"/>
    </sheetView>
  </sheetViews>
  <sheetFormatPr defaultColWidth="8" defaultRowHeight="16.5"/>
  <cols>
    <col min="1" max="1" width="17.7109375" style="5" customWidth="1"/>
    <col min="2" max="2" width="20.140625" style="5" customWidth="1"/>
    <col min="3" max="3" width="13.7109375" style="5" customWidth="1"/>
    <col min="4" max="4" width="18.42578125" style="5" customWidth="1"/>
    <col min="5" max="5" width="13" style="40" customWidth="1"/>
    <col min="6" max="6" width="0" style="5" hidden="1" customWidth="1"/>
    <col min="7" max="7" width="13" style="5" customWidth="1"/>
    <col min="8" max="8" width="16.85546875" style="5" customWidth="1"/>
    <col min="9" max="9" width="11.42578125" style="5" customWidth="1"/>
    <col min="10" max="10" width="16.7109375" style="5" customWidth="1"/>
    <col min="11" max="11" width="13.7109375" style="5" hidden="1" customWidth="1"/>
    <col min="12" max="12" width="16.7109375" style="5" customWidth="1"/>
    <col min="13" max="13" width="0" style="5" hidden="1" customWidth="1"/>
    <col min="14" max="14" width="16.7109375" style="5" customWidth="1"/>
    <col min="15" max="15" width="0" style="5" hidden="1" customWidth="1"/>
    <col min="16" max="16" width="16.7109375" style="5" customWidth="1"/>
    <col min="17" max="20" width="0" style="5" hidden="1" customWidth="1"/>
    <col min="21" max="21" width="16.7109375" style="5" customWidth="1"/>
    <col min="22" max="23" width="8" style="5" customWidth="1"/>
    <col min="24" max="24" width="28" style="5" customWidth="1"/>
    <col min="25" max="25" width="22.7109375" style="41" customWidth="1"/>
    <col min="26" max="26" width="8" style="5" customWidth="1"/>
    <col min="27" max="16384" width="8" style="5"/>
  </cols>
  <sheetData>
    <row r="1" spans="1:25">
      <c r="A1" s="1" t="s">
        <v>313</v>
      </c>
    </row>
    <row r="3" spans="1:25" s="1" customFormat="1">
      <c r="A3" s="552" t="s">
        <v>0</v>
      </c>
      <c r="B3" s="552" t="s">
        <v>1</v>
      </c>
      <c r="C3" s="552" t="s">
        <v>2</v>
      </c>
      <c r="D3" s="552" t="s">
        <v>3</v>
      </c>
      <c r="E3" s="558" t="s">
        <v>4</v>
      </c>
      <c r="F3" s="552" t="s">
        <v>5</v>
      </c>
      <c r="G3" s="552" t="s">
        <v>6</v>
      </c>
      <c r="H3" s="552" t="s">
        <v>7</v>
      </c>
      <c r="I3" s="466" t="s">
        <v>8</v>
      </c>
      <c r="J3" s="552" t="s">
        <v>9</v>
      </c>
      <c r="K3" s="552"/>
      <c r="L3" s="552"/>
      <c r="M3" s="552"/>
      <c r="N3" s="552"/>
      <c r="O3" s="552"/>
      <c r="P3" s="552"/>
      <c r="Q3" s="552"/>
      <c r="R3" s="552" t="s">
        <v>10</v>
      </c>
      <c r="S3" s="552"/>
      <c r="T3" s="552"/>
      <c r="U3" s="466" t="s">
        <v>927</v>
      </c>
      <c r="Y3" s="51"/>
    </row>
    <row r="4" spans="1:25" s="1" customFormat="1">
      <c r="A4" s="552"/>
      <c r="B4" s="552"/>
      <c r="C4" s="552"/>
      <c r="D4" s="552"/>
      <c r="E4" s="558"/>
      <c r="F4" s="552"/>
      <c r="G4" s="552"/>
      <c r="H4" s="552"/>
      <c r="I4" s="2" t="s">
        <v>11</v>
      </c>
      <c r="J4" s="3" t="s">
        <v>12</v>
      </c>
      <c r="K4" s="3"/>
      <c r="L4" s="3" t="s">
        <v>13</v>
      </c>
      <c r="M4" s="3"/>
      <c r="N4" s="3" t="s">
        <v>14</v>
      </c>
      <c r="O4" s="3"/>
      <c r="P4" s="3" t="s">
        <v>15</v>
      </c>
      <c r="Q4" s="3"/>
      <c r="R4" s="2" t="s">
        <v>16</v>
      </c>
      <c r="S4" s="2" t="s">
        <v>17</v>
      </c>
      <c r="T4" s="2" t="s">
        <v>18</v>
      </c>
      <c r="U4" s="2" t="s">
        <v>932</v>
      </c>
      <c r="Y4" s="51"/>
    </row>
    <row r="5" spans="1:25" s="18" customFormat="1" ht="148.5">
      <c r="A5" s="467" t="s">
        <v>314</v>
      </c>
      <c r="B5" s="467" t="s">
        <v>315</v>
      </c>
      <c r="C5" s="467" t="s">
        <v>316</v>
      </c>
      <c r="D5" s="467" t="s">
        <v>317</v>
      </c>
      <c r="E5" s="560" t="s">
        <v>1183</v>
      </c>
      <c r="F5" s="43"/>
      <c r="G5" s="467" t="s">
        <v>318</v>
      </c>
      <c r="H5" s="43" t="s">
        <v>319</v>
      </c>
      <c r="I5" s="467"/>
      <c r="J5" s="467" t="s">
        <v>320</v>
      </c>
      <c r="K5" s="44"/>
      <c r="L5" s="467" t="s">
        <v>321</v>
      </c>
      <c r="M5" s="45"/>
      <c r="N5" s="467" t="s">
        <v>322</v>
      </c>
      <c r="O5" s="45"/>
      <c r="P5" s="467" t="s">
        <v>323</v>
      </c>
      <c r="Q5" s="45">
        <f>1000+1975+2463+2462</f>
        <v>7900</v>
      </c>
      <c r="R5" s="46"/>
      <c r="S5" s="46"/>
      <c r="T5" s="46"/>
      <c r="U5" s="467" t="s">
        <v>318</v>
      </c>
      <c r="V5" s="18">
        <f>6000+11850+14778+14772</f>
        <v>47400</v>
      </c>
      <c r="X5" s="18" t="s">
        <v>398</v>
      </c>
      <c r="Y5" s="52">
        <v>8891317</v>
      </c>
    </row>
    <row r="6" spans="1:25" s="18" customFormat="1" ht="99">
      <c r="A6" s="467"/>
      <c r="B6" s="467"/>
      <c r="C6" s="467"/>
      <c r="D6" s="43"/>
      <c r="E6" s="560"/>
      <c r="F6" s="43"/>
      <c r="G6" s="467" t="s">
        <v>1180</v>
      </c>
      <c r="H6" s="43" t="s">
        <v>319</v>
      </c>
      <c r="I6" s="467" t="s">
        <v>324</v>
      </c>
      <c r="J6" s="480">
        <v>6000</v>
      </c>
      <c r="K6" s="112"/>
      <c r="L6" s="480">
        <f>1975*6</f>
        <v>11850</v>
      </c>
      <c r="M6" s="45"/>
      <c r="N6" s="480">
        <f>2463*6</f>
        <v>14778</v>
      </c>
      <c r="O6" s="45"/>
      <c r="P6" s="480">
        <f>2462*6</f>
        <v>14772</v>
      </c>
      <c r="Q6" s="45"/>
      <c r="R6" s="46"/>
      <c r="S6" s="46"/>
      <c r="T6" s="46"/>
      <c r="U6" s="467"/>
      <c r="X6" s="18" t="s">
        <v>353</v>
      </c>
      <c r="Y6" s="52">
        <v>147818113.94999999</v>
      </c>
    </row>
    <row r="7" spans="1:25" s="18" customFormat="1" ht="33">
      <c r="A7" s="467"/>
      <c r="B7" s="467"/>
      <c r="C7" s="467"/>
      <c r="D7" s="43"/>
      <c r="E7" s="560"/>
      <c r="F7" s="43"/>
      <c r="G7" s="467" t="s">
        <v>325</v>
      </c>
      <c r="H7" s="43" t="s">
        <v>319</v>
      </c>
      <c r="I7" s="467"/>
      <c r="J7" s="47">
        <f>1000*2</f>
        <v>2000</v>
      </c>
      <c r="K7" s="48"/>
      <c r="L7" s="47">
        <f>1975*2</f>
        <v>3950</v>
      </c>
      <c r="M7" s="45"/>
      <c r="N7" s="47">
        <f>2463*2</f>
        <v>4926</v>
      </c>
      <c r="O7" s="45"/>
      <c r="P7" s="47">
        <f>2462*2</f>
        <v>4924</v>
      </c>
      <c r="Q7" s="45"/>
      <c r="R7" s="46"/>
      <c r="S7" s="46"/>
      <c r="T7" s="46"/>
      <c r="U7" s="467" t="s">
        <v>993</v>
      </c>
      <c r="X7" s="18" t="s">
        <v>399</v>
      </c>
      <c r="Y7" s="52">
        <v>4000000</v>
      </c>
    </row>
    <row r="8" spans="1:25" s="18" customFormat="1" ht="99">
      <c r="A8" s="467"/>
      <c r="B8" s="467"/>
      <c r="C8" s="467"/>
      <c r="D8" s="43"/>
      <c r="E8" s="560"/>
      <c r="F8" s="43"/>
      <c r="G8" s="467" t="s">
        <v>326</v>
      </c>
      <c r="H8" s="43" t="s">
        <v>319</v>
      </c>
      <c r="I8" s="467" t="s">
        <v>22</v>
      </c>
      <c r="J8" s="467" t="s">
        <v>327</v>
      </c>
      <c r="K8" s="44"/>
      <c r="L8" s="467" t="s">
        <v>328</v>
      </c>
      <c r="M8" s="45"/>
      <c r="N8" s="467" t="s">
        <v>327</v>
      </c>
      <c r="O8" s="45"/>
      <c r="P8" s="467" t="s">
        <v>328</v>
      </c>
      <c r="Q8" s="45"/>
      <c r="R8" s="46"/>
      <c r="S8" s="46"/>
      <c r="T8" s="46"/>
      <c r="U8" s="467" t="s">
        <v>994</v>
      </c>
      <c r="X8" s="18" t="s">
        <v>314</v>
      </c>
      <c r="Y8" s="52">
        <v>44570646.490000002</v>
      </c>
    </row>
    <row r="9" spans="1:25" s="18" customFormat="1" ht="148.5">
      <c r="A9" s="467"/>
      <c r="B9" s="467"/>
      <c r="C9" s="467"/>
      <c r="D9" s="43"/>
      <c r="E9" s="560"/>
      <c r="F9" s="43"/>
      <c r="G9" s="467" t="s">
        <v>329</v>
      </c>
      <c r="H9" s="43" t="s">
        <v>319</v>
      </c>
      <c r="I9" s="467"/>
      <c r="J9" s="467" t="s">
        <v>330</v>
      </c>
      <c r="K9" s="45"/>
      <c r="L9" s="49">
        <f>1975/85</f>
        <v>23.235294117647058</v>
      </c>
      <c r="M9" s="45"/>
      <c r="N9" s="49">
        <f>2463/85</f>
        <v>28.976470588235294</v>
      </c>
      <c r="O9" s="45"/>
      <c r="P9" s="49">
        <f>2462/85</f>
        <v>28.964705882352941</v>
      </c>
      <c r="Q9" s="45"/>
      <c r="R9" s="46"/>
      <c r="S9" s="46"/>
      <c r="T9" s="46"/>
      <c r="U9" s="467" t="s">
        <v>329</v>
      </c>
      <c r="Y9" s="52">
        <v>205280077.44</v>
      </c>
    </row>
    <row r="10" spans="1:25" s="18" customFormat="1" ht="181.5">
      <c r="A10" s="467" t="s">
        <v>331</v>
      </c>
      <c r="B10" s="467" t="s">
        <v>332</v>
      </c>
      <c r="C10" s="467" t="s">
        <v>333</v>
      </c>
      <c r="D10" s="467" t="s">
        <v>334</v>
      </c>
      <c r="E10" s="560" t="s">
        <v>1183</v>
      </c>
      <c r="F10" s="43"/>
      <c r="G10" s="467" t="s">
        <v>335</v>
      </c>
      <c r="H10" s="43" t="s">
        <v>319</v>
      </c>
      <c r="I10" s="467" t="s">
        <v>336</v>
      </c>
      <c r="J10" s="467" t="s">
        <v>337</v>
      </c>
      <c r="K10" s="44"/>
      <c r="L10" s="467" t="s">
        <v>338</v>
      </c>
      <c r="M10" s="45"/>
      <c r="N10" s="467" t="s">
        <v>338</v>
      </c>
      <c r="O10" s="50"/>
      <c r="P10" s="467" t="s">
        <v>338</v>
      </c>
      <c r="Q10" s="45"/>
      <c r="R10" s="46"/>
      <c r="S10" s="46"/>
      <c r="T10" s="46"/>
      <c r="U10" s="467" t="s">
        <v>995</v>
      </c>
      <c r="Y10" s="52"/>
    </row>
    <row r="11" spans="1:25" s="18" customFormat="1" ht="49.5">
      <c r="A11" s="467"/>
      <c r="B11" s="467"/>
      <c r="C11" s="43"/>
      <c r="D11" s="112"/>
      <c r="E11" s="560"/>
      <c r="F11" s="43"/>
      <c r="G11" s="467" t="s">
        <v>339</v>
      </c>
      <c r="H11" s="43" t="s">
        <v>319</v>
      </c>
      <c r="I11" s="467" t="s">
        <v>340</v>
      </c>
      <c r="J11" s="467" t="s">
        <v>22</v>
      </c>
      <c r="K11" s="44"/>
      <c r="L11" s="467" t="s">
        <v>22</v>
      </c>
      <c r="M11" s="45"/>
      <c r="N11" s="467" t="s">
        <v>22</v>
      </c>
      <c r="O11" s="50"/>
      <c r="P11" s="467" t="s">
        <v>341</v>
      </c>
      <c r="Q11" s="45"/>
      <c r="R11" s="46"/>
      <c r="S11" s="46"/>
      <c r="T11" s="46"/>
      <c r="U11" s="467" t="s">
        <v>996</v>
      </c>
      <c r="Y11" s="52"/>
    </row>
    <row r="12" spans="1:25" s="18" customFormat="1" ht="99">
      <c r="A12" s="467"/>
      <c r="B12" s="467"/>
      <c r="C12" s="43"/>
      <c r="D12" s="112"/>
      <c r="E12" s="560"/>
      <c r="F12" s="43"/>
      <c r="G12" s="467" t="s">
        <v>342</v>
      </c>
      <c r="H12" s="43" t="s">
        <v>319</v>
      </c>
      <c r="I12" s="467" t="s">
        <v>343</v>
      </c>
      <c r="J12" s="467" t="s">
        <v>22</v>
      </c>
      <c r="K12" s="44"/>
      <c r="L12" s="467" t="s">
        <v>22</v>
      </c>
      <c r="M12" s="45"/>
      <c r="N12" s="467" t="s">
        <v>22</v>
      </c>
      <c r="O12" s="50"/>
      <c r="P12" s="467" t="s">
        <v>344</v>
      </c>
      <c r="Q12" s="45"/>
      <c r="R12" s="46"/>
      <c r="S12" s="46"/>
      <c r="T12" s="46"/>
      <c r="U12" s="467" t="s">
        <v>997</v>
      </c>
      <c r="Y12" s="52"/>
    </row>
    <row r="13" spans="1:25" s="18" customFormat="1" ht="33">
      <c r="A13" s="559" t="s">
        <v>1179</v>
      </c>
      <c r="B13" s="467"/>
      <c r="C13" s="43"/>
      <c r="D13" s="112"/>
      <c r="E13" s="560"/>
      <c r="F13" s="43"/>
      <c r="G13" s="467" t="s">
        <v>345</v>
      </c>
      <c r="H13" s="43" t="s">
        <v>319</v>
      </c>
      <c r="I13" s="467" t="s">
        <v>22</v>
      </c>
      <c r="J13" s="467" t="s">
        <v>346</v>
      </c>
      <c r="K13" s="44"/>
      <c r="L13" s="467" t="s">
        <v>347</v>
      </c>
      <c r="M13" s="45"/>
      <c r="N13" s="467" t="s">
        <v>348</v>
      </c>
      <c r="O13" s="50"/>
      <c r="P13" s="467" t="s">
        <v>349</v>
      </c>
      <c r="Q13" s="45"/>
      <c r="R13" s="46"/>
      <c r="S13" s="46"/>
      <c r="T13" s="46"/>
      <c r="U13" s="467" t="s">
        <v>345</v>
      </c>
      <c r="Y13" s="52"/>
    </row>
    <row r="14" spans="1:25" s="18" customFormat="1" ht="49.5">
      <c r="A14" s="559"/>
      <c r="B14" s="467"/>
      <c r="C14" s="43"/>
      <c r="D14" s="112"/>
      <c r="E14" s="560"/>
      <c r="F14" s="43"/>
      <c r="G14" s="467" t="s">
        <v>350</v>
      </c>
      <c r="H14" s="43" t="s">
        <v>319</v>
      </c>
      <c r="I14" s="467" t="s">
        <v>22</v>
      </c>
      <c r="J14" s="467" t="s">
        <v>22</v>
      </c>
      <c r="K14" s="44"/>
      <c r="L14" s="467" t="s">
        <v>351</v>
      </c>
      <c r="M14" s="45"/>
      <c r="N14" s="467" t="s">
        <v>352</v>
      </c>
      <c r="O14" s="50"/>
      <c r="P14" s="467" t="s">
        <v>22</v>
      </c>
      <c r="Q14" s="45"/>
      <c r="R14" s="46"/>
      <c r="S14" s="46"/>
      <c r="T14" s="46"/>
      <c r="U14" s="467" t="s">
        <v>998</v>
      </c>
      <c r="Y14" s="52"/>
    </row>
    <row r="15" spans="1:25" s="18" customFormat="1" ht="148.5">
      <c r="A15" s="467" t="s">
        <v>353</v>
      </c>
      <c r="B15" s="467" t="s">
        <v>354</v>
      </c>
      <c r="C15" s="467" t="s">
        <v>355</v>
      </c>
      <c r="D15" s="467" t="s">
        <v>356</v>
      </c>
      <c r="E15" s="560">
        <v>147818113.94999999</v>
      </c>
      <c r="F15" s="43"/>
      <c r="G15" s="467" t="s">
        <v>357</v>
      </c>
      <c r="H15" s="43" t="s">
        <v>319</v>
      </c>
      <c r="I15" s="467" t="s">
        <v>22</v>
      </c>
      <c r="J15" s="467" t="s">
        <v>358</v>
      </c>
      <c r="K15" s="44"/>
      <c r="L15" s="467" t="s">
        <v>359</v>
      </c>
      <c r="M15" s="45"/>
      <c r="N15" s="467" t="s">
        <v>359</v>
      </c>
      <c r="O15" s="50"/>
      <c r="P15" s="467" t="s">
        <v>359</v>
      </c>
      <c r="Q15" s="45"/>
      <c r="R15" s="46"/>
      <c r="S15" s="46"/>
      <c r="T15" s="46"/>
      <c r="U15" s="467" t="s">
        <v>1005</v>
      </c>
      <c r="Y15" s="52"/>
    </row>
    <row r="16" spans="1:25" s="18" customFormat="1" ht="105.75">
      <c r="A16" s="467"/>
      <c r="B16" s="467"/>
      <c r="C16" s="467"/>
      <c r="D16" s="467"/>
      <c r="E16" s="560"/>
      <c r="F16" s="43"/>
      <c r="G16" s="467" t="s">
        <v>360</v>
      </c>
      <c r="H16" s="43" t="s">
        <v>319</v>
      </c>
      <c r="I16" s="467" t="s">
        <v>22</v>
      </c>
      <c r="J16" s="467" t="s">
        <v>361</v>
      </c>
      <c r="K16" s="44"/>
      <c r="L16" s="467" t="s">
        <v>362</v>
      </c>
      <c r="M16" s="45"/>
      <c r="N16" s="467" t="s">
        <v>363</v>
      </c>
      <c r="O16" s="50"/>
      <c r="P16" s="467" t="s">
        <v>364</v>
      </c>
      <c r="Q16" s="45"/>
      <c r="R16" s="46"/>
      <c r="S16" s="46"/>
      <c r="T16" s="46"/>
      <c r="U16" s="467" t="s">
        <v>1004</v>
      </c>
      <c r="Y16" s="52"/>
    </row>
    <row r="17" spans="1:25" s="18" customFormat="1" ht="132">
      <c r="A17" s="467"/>
      <c r="B17" s="467"/>
      <c r="C17" s="43"/>
      <c r="D17" s="43"/>
      <c r="E17" s="560"/>
      <c r="F17" s="43"/>
      <c r="G17" s="467" t="s">
        <v>365</v>
      </c>
      <c r="H17" s="43" t="s">
        <v>319</v>
      </c>
      <c r="I17" s="467" t="s">
        <v>22</v>
      </c>
      <c r="J17" s="467" t="s">
        <v>22</v>
      </c>
      <c r="K17" s="44"/>
      <c r="L17" s="467" t="s">
        <v>22</v>
      </c>
      <c r="M17" s="45"/>
      <c r="N17" s="467" t="s">
        <v>22</v>
      </c>
      <c r="O17" s="50"/>
      <c r="P17" s="467" t="s">
        <v>366</v>
      </c>
      <c r="Q17" s="45"/>
      <c r="R17" s="46"/>
      <c r="S17" s="46"/>
      <c r="T17" s="46"/>
      <c r="U17" s="467" t="s">
        <v>1003</v>
      </c>
      <c r="Y17" s="52"/>
    </row>
    <row r="18" spans="1:25" s="18" customFormat="1" ht="148.5">
      <c r="A18" s="467"/>
      <c r="B18" s="467"/>
      <c r="C18" s="43"/>
      <c r="D18" s="43"/>
      <c r="E18" s="560"/>
      <c r="F18" s="43"/>
      <c r="G18" s="467" t="s">
        <v>367</v>
      </c>
      <c r="H18" s="43" t="s">
        <v>319</v>
      </c>
      <c r="I18" s="467" t="s">
        <v>22</v>
      </c>
      <c r="J18" s="467" t="s">
        <v>368</v>
      </c>
      <c r="K18" s="44"/>
      <c r="L18" s="467" t="s">
        <v>369</v>
      </c>
      <c r="M18" s="45"/>
      <c r="N18" s="467" t="s">
        <v>22</v>
      </c>
      <c r="O18" s="50"/>
      <c r="P18" s="467" t="s">
        <v>22</v>
      </c>
      <c r="Q18" s="45"/>
      <c r="R18" s="46"/>
      <c r="S18" s="46"/>
      <c r="T18" s="46"/>
      <c r="U18" s="467" t="s">
        <v>1002</v>
      </c>
      <c r="Y18" s="52"/>
    </row>
    <row r="19" spans="1:25" s="18" customFormat="1" ht="99">
      <c r="A19" s="496"/>
      <c r="B19" s="496"/>
      <c r="C19" s="497"/>
      <c r="D19" s="497"/>
      <c r="E19" s="561" t="s">
        <v>1184</v>
      </c>
      <c r="F19" s="497"/>
      <c r="G19" s="496" t="s">
        <v>370</v>
      </c>
      <c r="H19" s="497" t="s">
        <v>319</v>
      </c>
      <c r="I19" s="496" t="s">
        <v>22</v>
      </c>
      <c r="J19" s="496" t="s">
        <v>371</v>
      </c>
      <c r="K19" s="498"/>
      <c r="L19" s="496" t="s">
        <v>372</v>
      </c>
      <c r="M19" s="499"/>
      <c r="N19" s="496" t="s">
        <v>22</v>
      </c>
      <c r="O19" s="500"/>
      <c r="P19" s="496" t="s">
        <v>22</v>
      </c>
      <c r="Q19" s="499">
        <f>389+1167</f>
        <v>1556</v>
      </c>
      <c r="R19" s="501"/>
      <c r="S19" s="501"/>
      <c r="T19" s="501"/>
      <c r="U19" s="496" t="s">
        <v>1001</v>
      </c>
      <c r="Y19" s="52"/>
    </row>
    <row r="20" spans="1:25" s="18" customFormat="1" ht="99">
      <c r="A20" s="42"/>
      <c r="B20" s="42"/>
      <c r="C20" s="43"/>
      <c r="D20" s="43"/>
      <c r="E20" s="562"/>
      <c r="F20" s="43"/>
      <c r="G20" s="42" t="s">
        <v>373</v>
      </c>
      <c r="H20" s="43" t="s">
        <v>319</v>
      </c>
      <c r="I20" s="42" t="s">
        <v>22</v>
      </c>
      <c r="J20" s="42" t="s">
        <v>374</v>
      </c>
      <c r="K20" s="44"/>
      <c r="L20" s="42" t="s">
        <v>375</v>
      </c>
      <c r="M20" s="45"/>
      <c r="N20" s="42" t="s">
        <v>22</v>
      </c>
      <c r="O20" s="50"/>
      <c r="P20" s="42" t="s">
        <v>22</v>
      </c>
      <c r="Q20" s="45"/>
      <c r="R20" s="46"/>
      <c r="S20" s="46"/>
      <c r="T20" s="46"/>
      <c r="U20" s="42" t="s">
        <v>1000</v>
      </c>
      <c r="Y20" s="52"/>
    </row>
    <row r="21" spans="1:25" s="18" customFormat="1" ht="115.5">
      <c r="A21" s="42"/>
      <c r="B21" s="42"/>
      <c r="C21" s="43"/>
      <c r="D21" s="43"/>
      <c r="E21" s="562"/>
      <c r="F21" s="43"/>
      <c r="G21" s="42" t="s">
        <v>376</v>
      </c>
      <c r="H21" s="43" t="s">
        <v>319</v>
      </c>
      <c r="I21" s="42" t="s">
        <v>22</v>
      </c>
      <c r="J21" s="42" t="s">
        <v>377</v>
      </c>
      <c r="K21" s="44"/>
      <c r="L21" s="42" t="s">
        <v>378</v>
      </c>
      <c r="M21" s="45"/>
      <c r="N21" s="42" t="s">
        <v>22</v>
      </c>
      <c r="O21" s="50"/>
      <c r="P21" s="42" t="s">
        <v>22</v>
      </c>
      <c r="Q21" s="45"/>
      <c r="R21" s="46"/>
      <c r="S21" s="46"/>
      <c r="T21" s="46"/>
      <c r="U21" s="42" t="s">
        <v>999</v>
      </c>
      <c r="Y21" s="52"/>
    </row>
    <row r="22" spans="1:25" s="18" customFormat="1" ht="115.5">
      <c r="A22" s="42"/>
      <c r="B22" s="42"/>
      <c r="C22" s="43"/>
      <c r="D22" s="43"/>
      <c r="E22" s="562"/>
      <c r="F22" s="43"/>
      <c r="G22" s="42" t="s">
        <v>379</v>
      </c>
      <c r="H22" s="43" t="s">
        <v>319</v>
      </c>
      <c r="I22" s="42" t="s">
        <v>22</v>
      </c>
      <c r="J22" s="42" t="s">
        <v>380</v>
      </c>
      <c r="K22" s="44"/>
      <c r="L22" s="42" t="s">
        <v>381</v>
      </c>
      <c r="M22" s="45"/>
      <c r="N22" s="42" t="s">
        <v>22</v>
      </c>
      <c r="O22" s="50"/>
      <c r="P22" s="42" t="s">
        <v>22</v>
      </c>
      <c r="Q22" s="45"/>
      <c r="R22" s="46"/>
      <c r="S22" s="46"/>
      <c r="T22" s="46"/>
      <c r="U22" s="42" t="s">
        <v>1006</v>
      </c>
      <c r="Y22" s="52"/>
    </row>
    <row r="23" spans="1:25" s="18" customFormat="1" ht="132">
      <c r="A23" s="42"/>
      <c r="B23" s="42"/>
      <c r="C23" s="43"/>
      <c r="D23" s="43"/>
      <c r="E23" s="563"/>
      <c r="F23" s="43"/>
      <c r="G23" s="42" t="s">
        <v>382</v>
      </c>
      <c r="H23" s="43" t="s">
        <v>319</v>
      </c>
      <c r="I23" s="42" t="s">
        <v>22</v>
      </c>
      <c r="J23" s="42" t="s">
        <v>383</v>
      </c>
      <c r="K23" s="44"/>
      <c r="L23" s="42" t="s">
        <v>22</v>
      </c>
      <c r="M23" s="45"/>
      <c r="N23" s="42" t="s">
        <v>22</v>
      </c>
      <c r="O23" s="50"/>
      <c r="P23" s="42" t="s">
        <v>22</v>
      </c>
      <c r="Q23" s="45"/>
      <c r="R23" s="46"/>
      <c r="S23" s="46"/>
      <c r="T23" s="46"/>
      <c r="U23" s="42" t="s">
        <v>1007</v>
      </c>
      <c r="Y23" s="52"/>
    </row>
    <row r="24" spans="1:25" s="18" customFormat="1" ht="148.5">
      <c r="A24" s="42" t="s">
        <v>384</v>
      </c>
      <c r="B24" s="42" t="s">
        <v>385</v>
      </c>
      <c r="C24" s="42" t="s">
        <v>386</v>
      </c>
      <c r="D24" s="43" t="s">
        <v>22</v>
      </c>
      <c r="E24" s="53">
        <v>4000000</v>
      </c>
      <c r="F24" s="43"/>
      <c r="G24" s="42" t="s">
        <v>387</v>
      </c>
      <c r="H24" s="43" t="s">
        <v>319</v>
      </c>
      <c r="I24" s="42" t="s">
        <v>388</v>
      </c>
      <c r="J24" s="42"/>
      <c r="K24" s="44"/>
      <c r="L24" s="42" t="s">
        <v>22</v>
      </c>
      <c r="M24" s="45"/>
      <c r="N24" s="42" t="s">
        <v>22</v>
      </c>
      <c r="O24" s="50"/>
      <c r="P24" s="42" t="s">
        <v>22</v>
      </c>
      <c r="Q24" s="45"/>
      <c r="R24" s="46"/>
      <c r="S24" s="46"/>
      <c r="T24" s="46"/>
      <c r="U24" s="42" t="s">
        <v>1009</v>
      </c>
      <c r="Y24" s="52"/>
    </row>
    <row r="25" spans="1:25" s="18" customFormat="1" ht="247.5">
      <c r="A25" s="42" t="s">
        <v>389</v>
      </c>
      <c r="B25" s="42" t="s">
        <v>390</v>
      </c>
      <c r="C25" s="42" t="s">
        <v>391</v>
      </c>
      <c r="D25" s="43" t="s">
        <v>22</v>
      </c>
      <c r="E25" s="54">
        <v>1776000</v>
      </c>
      <c r="F25" s="43"/>
      <c r="G25" s="42" t="s">
        <v>392</v>
      </c>
      <c r="H25" s="43" t="s">
        <v>319</v>
      </c>
      <c r="I25" s="42" t="s">
        <v>393</v>
      </c>
      <c r="J25" s="42" t="s">
        <v>394</v>
      </c>
      <c r="K25" s="44"/>
      <c r="L25" s="42" t="s">
        <v>395</v>
      </c>
      <c r="M25" s="45"/>
      <c r="N25" s="42" t="s">
        <v>396</v>
      </c>
      <c r="O25" s="50"/>
      <c r="P25" s="42" t="s">
        <v>397</v>
      </c>
      <c r="Q25" s="45"/>
      <c r="R25" s="46"/>
      <c r="S25" s="46"/>
      <c r="T25" s="46"/>
      <c r="U25" s="42" t="s">
        <v>1008</v>
      </c>
      <c r="Y25" s="52"/>
    </row>
    <row r="31" spans="1:25">
      <c r="E31" s="40">
        <v>1776000</v>
      </c>
    </row>
  </sheetData>
  <mergeCells count="15">
    <mergeCell ref="G3:G4"/>
    <mergeCell ref="H3:H4"/>
    <mergeCell ref="J3:Q3"/>
    <mergeCell ref="R3:T3"/>
    <mergeCell ref="F3:F4"/>
    <mergeCell ref="A13:A14"/>
    <mergeCell ref="E5:E9"/>
    <mergeCell ref="E10:E14"/>
    <mergeCell ref="E15:E18"/>
    <mergeCell ref="E19:E23"/>
    <mergeCell ref="A3:A4"/>
    <mergeCell ref="B3:B4"/>
    <mergeCell ref="C3:C4"/>
    <mergeCell ref="D3:D4"/>
    <mergeCell ref="E3:E4"/>
  </mergeCells>
  <pageMargins left="0.70866141732283472" right="0.70866141732283472" top="0.74803149606299213" bottom="0.74803149606299213" header="0.31496062992125984" footer="0.31496062992125984"/>
  <pageSetup paperSize="9" scale="53" fitToHeight="4" orientation="landscape" r:id="rId1"/>
  <headerFooter>
    <oddHeader>&amp;C&amp;16INFRASTRUCTURE SERVICES&amp;R201213 SDBIP</oddHeader>
    <oddFooter>&amp;RPage &amp;P and &amp;N</oddFooter>
  </headerFooter>
  <rowBreaks count="1" manualBreakCount="1">
    <brk id="12"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SheetLayoutView="100" workbookViewId="0">
      <selection sqref="A1:J23"/>
    </sheetView>
  </sheetViews>
  <sheetFormatPr defaultColWidth="8" defaultRowHeight="15"/>
  <cols>
    <col min="1" max="1" width="2.7109375" style="283" customWidth="1"/>
    <col min="2" max="2" width="45.85546875" style="280" customWidth="1"/>
    <col min="3" max="4" width="15.85546875" style="280" customWidth="1"/>
    <col min="5" max="5" width="13.5703125" style="280" customWidth="1"/>
    <col min="6" max="6" width="14.7109375" style="280" customWidth="1"/>
    <col min="7" max="7" width="13.85546875" style="280" customWidth="1"/>
    <col min="8" max="8" width="15.85546875" style="280" customWidth="1"/>
    <col min="9" max="9" width="13.140625" style="280" customWidth="1"/>
    <col min="10" max="10" width="2.42578125" style="283" customWidth="1"/>
    <col min="11" max="11" width="8" style="283" customWidth="1"/>
    <col min="12" max="16384" width="8" style="283"/>
  </cols>
  <sheetData>
    <row r="1" spans="1:10">
      <c r="A1" s="244"/>
      <c r="B1" s="564" t="s">
        <v>1010</v>
      </c>
      <c r="C1" s="564"/>
      <c r="D1" s="565"/>
      <c r="E1" s="565"/>
      <c r="F1" s="565"/>
      <c r="G1" s="565"/>
      <c r="H1" s="565"/>
      <c r="I1" s="565"/>
      <c r="J1" s="246"/>
    </row>
    <row r="2" spans="1:10">
      <c r="A2" s="247"/>
      <c r="B2" s="266"/>
      <c r="C2" s="266"/>
      <c r="D2" s="274"/>
      <c r="E2" s="274"/>
      <c r="F2" s="274"/>
      <c r="G2" s="274"/>
      <c r="H2" s="274"/>
      <c r="I2" s="274"/>
      <c r="J2" s="250"/>
    </row>
    <row r="3" spans="1:10" ht="15.75">
      <c r="A3" s="247"/>
      <c r="B3" s="248" t="s">
        <v>1011</v>
      </c>
      <c r="C3" s="266"/>
      <c r="D3" s="274"/>
      <c r="E3" s="274"/>
      <c r="F3" s="274"/>
      <c r="G3" s="274"/>
      <c r="H3" s="274"/>
      <c r="I3" s="274"/>
      <c r="J3" s="250"/>
    </row>
    <row r="4" spans="1:10" ht="30" customHeight="1">
      <c r="A4" s="247"/>
      <c r="B4" s="289"/>
      <c r="C4" s="289"/>
      <c r="D4" s="566">
        <v>2012</v>
      </c>
      <c r="E4" s="567"/>
      <c r="F4" s="567"/>
      <c r="G4" s="567"/>
      <c r="H4" s="567"/>
      <c r="I4" s="568"/>
      <c r="J4" s="250"/>
    </row>
    <row r="5" spans="1:10" ht="30" customHeight="1">
      <c r="A5" s="247"/>
      <c r="B5" s="286" t="s">
        <v>1012</v>
      </c>
      <c r="C5" s="290" t="s">
        <v>1013</v>
      </c>
      <c r="D5" s="291" t="s">
        <v>1014</v>
      </c>
      <c r="E5" s="287" t="s">
        <v>1015</v>
      </c>
      <c r="F5" s="292" t="s">
        <v>1016</v>
      </c>
      <c r="G5" s="287" t="s">
        <v>1017</v>
      </c>
      <c r="H5" s="292" t="s">
        <v>1018</v>
      </c>
      <c r="I5" s="288" t="s">
        <v>1019</v>
      </c>
      <c r="J5" s="250"/>
    </row>
    <row r="6" spans="1:10" ht="30" customHeight="1">
      <c r="A6" s="247"/>
      <c r="B6" s="293" t="s">
        <v>1026</v>
      </c>
      <c r="C6" s="294">
        <v>28624011</v>
      </c>
      <c r="D6" s="295">
        <v>2529929.33348455</v>
      </c>
      <c r="E6" s="296">
        <v>2584689.8001163499</v>
      </c>
      <c r="F6" s="297">
        <v>2533182.8596864701</v>
      </c>
      <c r="G6" s="298">
        <v>2601787.7312744102</v>
      </c>
      <c r="H6" s="298">
        <v>2656708.1434735102</v>
      </c>
      <c r="I6" s="299">
        <v>2170881.4751385101</v>
      </c>
      <c r="J6" s="250"/>
    </row>
    <row r="7" spans="1:10" ht="30" customHeight="1">
      <c r="A7" s="247"/>
      <c r="B7" s="293" t="s">
        <v>1027</v>
      </c>
      <c r="C7" s="294">
        <v>3344885.9354001302</v>
      </c>
      <c r="D7" s="300">
        <v>277983.01190880599</v>
      </c>
      <c r="E7" s="301">
        <v>419761.36435910303</v>
      </c>
      <c r="F7" s="301">
        <v>280544.35047021398</v>
      </c>
      <c r="G7" s="301">
        <v>160402.180887375</v>
      </c>
      <c r="H7" s="301">
        <v>500000</v>
      </c>
      <c r="I7" s="302">
        <v>356523.91636588098</v>
      </c>
      <c r="J7" s="250"/>
    </row>
    <row r="8" spans="1:10" ht="30" customHeight="1">
      <c r="A8" s="247"/>
      <c r="B8" s="293" t="s">
        <v>1028</v>
      </c>
      <c r="C8" s="294">
        <v>183745000</v>
      </c>
      <c r="D8" s="300">
        <v>77141318.087987706</v>
      </c>
      <c r="E8" s="303">
        <v>922965.06329113897</v>
      </c>
      <c r="F8" s="301">
        <v>0</v>
      </c>
      <c r="G8" s="304">
        <v>0</v>
      </c>
      <c r="H8" s="301">
        <v>53140641.147070304</v>
      </c>
      <c r="I8" s="302">
        <v>0</v>
      </c>
      <c r="J8" s="250"/>
    </row>
    <row r="9" spans="1:10" ht="30" customHeight="1">
      <c r="A9" s="247"/>
      <c r="B9" s="293" t="s">
        <v>1029</v>
      </c>
      <c r="C9" s="294">
        <v>217600000</v>
      </c>
      <c r="D9" s="305">
        <v>89302610.961572498</v>
      </c>
      <c r="E9" s="303">
        <v>0</v>
      </c>
      <c r="F9" s="301">
        <v>0</v>
      </c>
      <c r="G9" s="303">
        <v>4577962.63345196</v>
      </c>
      <c r="H9" s="301">
        <v>68552742.034437701</v>
      </c>
      <c r="I9" s="306">
        <v>0</v>
      </c>
      <c r="J9" s="250"/>
    </row>
    <row r="10" spans="1:10" ht="30" customHeight="1">
      <c r="A10" s="247"/>
      <c r="B10" s="293" t="s">
        <v>1030</v>
      </c>
      <c r="C10" s="294">
        <v>19954589.978799999</v>
      </c>
      <c r="D10" s="305">
        <v>3325762.4964666702</v>
      </c>
      <c r="E10" s="303">
        <v>0</v>
      </c>
      <c r="F10" s="301">
        <v>3325763.4964666702</v>
      </c>
      <c r="G10" s="303">
        <v>0</v>
      </c>
      <c r="H10" s="301">
        <v>3325764.4964666702</v>
      </c>
      <c r="I10" s="306">
        <v>0</v>
      </c>
      <c r="J10" s="250"/>
    </row>
    <row r="11" spans="1:10" ht="30" customHeight="1">
      <c r="A11" s="247"/>
      <c r="B11" s="293"/>
      <c r="C11" s="307"/>
      <c r="D11" s="308"/>
      <c r="E11" s="309"/>
      <c r="F11" s="310"/>
      <c r="G11" s="309"/>
      <c r="H11" s="310"/>
      <c r="I11" s="311"/>
      <c r="J11" s="250"/>
    </row>
    <row r="12" spans="1:10" ht="30" customHeight="1">
      <c r="A12" s="247"/>
      <c r="B12" s="312" t="s">
        <v>1031</v>
      </c>
      <c r="C12" s="313">
        <f t="shared" ref="C12:I12" si="0">SUM(C6:C11)</f>
        <v>453268486.91420013</v>
      </c>
      <c r="D12" s="314">
        <f t="shared" si="0"/>
        <v>172577603.89142022</v>
      </c>
      <c r="E12" s="315">
        <f t="shared" si="0"/>
        <v>3927416.2277665921</v>
      </c>
      <c r="F12" s="315">
        <f t="shared" si="0"/>
        <v>6139490.7066233549</v>
      </c>
      <c r="G12" s="315">
        <f t="shared" si="0"/>
        <v>7340152.5456137452</v>
      </c>
      <c r="H12" s="315">
        <f t="shared" si="0"/>
        <v>128175855.82144818</v>
      </c>
      <c r="I12" s="316">
        <f t="shared" si="0"/>
        <v>2527405.3915043911</v>
      </c>
      <c r="J12" s="250"/>
    </row>
    <row r="13" spans="1:10" ht="30" customHeight="1">
      <c r="A13" s="247"/>
      <c r="B13" s="289"/>
      <c r="C13" s="289"/>
      <c r="D13" s="289"/>
      <c r="E13" s="289"/>
      <c r="F13" s="289"/>
      <c r="G13" s="289"/>
      <c r="H13" s="289"/>
      <c r="I13" s="289"/>
      <c r="J13" s="250"/>
    </row>
    <row r="14" spans="1:10" ht="30" customHeight="1">
      <c r="A14" s="247"/>
      <c r="B14" s="289"/>
      <c r="C14" s="289"/>
      <c r="D14" s="566">
        <v>2013</v>
      </c>
      <c r="E14" s="567"/>
      <c r="F14" s="567"/>
      <c r="G14" s="567"/>
      <c r="H14" s="567"/>
      <c r="I14" s="568"/>
      <c r="J14" s="250"/>
    </row>
    <row r="15" spans="1:10" ht="30" customHeight="1">
      <c r="A15" s="247"/>
      <c r="B15" s="286" t="s">
        <v>1012</v>
      </c>
      <c r="C15" s="290" t="s">
        <v>1013</v>
      </c>
      <c r="D15" s="292" t="s">
        <v>1020</v>
      </c>
      <c r="E15" s="287" t="s">
        <v>1021</v>
      </c>
      <c r="F15" s="292" t="s">
        <v>1022</v>
      </c>
      <c r="G15" s="287" t="s">
        <v>1023</v>
      </c>
      <c r="H15" s="292" t="s">
        <v>1024</v>
      </c>
      <c r="I15" s="288" t="s">
        <v>1025</v>
      </c>
      <c r="J15" s="250"/>
    </row>
    <row r="16" spans="1:10" ht="30" customHeight="1">
      <c r="A16" s="247"/>
      <c r="B16" s="293" t="s">
        <v>1026</v>
      </c>
      <c r="C16" s="294">
        <v>28624011</v>
      </c>
      <c r="D16" s="298">
        <v>2297189.2335536401</v>
      </c>
      <c r="E16" s="298">
        <v>2218748.2103918898</v>
      </c>
      <c r="F16" s="298">
        <v>2135115.6886149701</v>
      </c>
      <c r="G16" s="298">
        <v>2225110.0242657</v>
      </c>
      <c r="H16" s="298">
        <v>2285334.25</v>
      </c>
      <c r="I16" s="299">
        <v>2385334.25</v>
      </c>
      <c r="J16" s="250"/>
    </row>
    <row r="17" spans="1:10" ht="30" customHeight="1">
      <c r="A17" s="247"/>
      <c r="B17" s="293" t="s">
        <v>1027</v>
      </c>
      <c r="C17" s="294">
        <v>3344885.9354001302</v>
      </c>
      <c r="D17" s="301">
        <v>314506.74678304198</v>
      </c>
      <c r="E17" s="301">
        <v>170064.44808402599</v>
      </c>
      <c r="F17" s="301">
        <v>416554.49314346001</v>
      </c>
      <c r="G17" s="301">
        <v>277337.47925457102</v>
      </c>
      <c r="H17" s="301">
        <v>141717.01388888899</v>
      </c>
      <c r="I17" s="302">
        <v>29490.930254768598</v>
      </c>
      <c r="J17" s="250"/>
    </row>
    <row r="18" spans="1:10" ht="30" customHeight="1">
      <c r="A18" s="247"/>
      <c r="B18" s="293" t="s">
        <v>1028</v>
      </c>
      <c r="C18" s="294">
        <v>183745000</v>
      </c>
      <c r="D18" s="301">
        <v>3750000</v>
      </c>
      <c r="E18" s="301">
        <v>6245931.6455696197</v>
      </c>
      <c r="F18" s="301">
        <v>41680972.410511702</v>
      </c>
      <c r="G18" s="301">
        <v>0</v>
      </c>
      <c r="H18" s="301">
        <v>863171.64556961996</v>
      </c>
      <c r="I18" s="306">
        <v>0</v>
      </c>
      <c r="J18" s="250"/>
    </row>
    <row r="19" spans="1:10" ht="30" customHeight="1">
      <c r="A19" s="247"/>
      <c r="B19" s="293" t="s">
        <v>1029</v>
      </c>
      <c r="C19" s="294">
        <v>217600000</v>
      </c>
      <c r="D19" s="301">
        <v>4577962.63345196</v>
      </c>
      <c r="E19" s="303">
        <v>0</v>
      </c>
      <c r="F19" s="301">
        <v>50588721.737085901</v>
      </c>
      <c r="G19" s="303">
        <v>0</v>
      </c>
      <c r="H19" s="301">
        <v>0</v>
      </c>
      <c r="I19" s="306"/>
      <c r="J19" s="250"/>
    </row>
    <row r="20" spans="1:10" ht="30" customHeight="1">
      <c r="A20" s="247"/>
      <c r="B20" s="293" t="s">
        <v>1030</v>
      </c>
      <c r="C20" s="294">
        <v>19954589.978799999</v>
      </c>
      <c r="D20" s="301">
        <v>3325765.4964666702</v>
      </c>
      <c r="E20" s="303">
        <v>0</v>
      </c>
      <c r="F20" s="301">
        <v>3325766.4964666702</v>
      </c>
      <c r="G20" s="303">
        <v>0</v>
      </c>
      <c r="H20" s="301">
        <v>3325767.4964666702</v>
      </c>
      <c r="I20" s="306">
        <v>0</v>
      </c>
      <c r="J20" s="250"/>
    </row>
    <row r="21" spans="1:10" ht="30" customHeight="1">
      <c r="A21" s="247"/>
      <c r="B21" s="293"/>
      <c r="C21" s="307"/>
      <c r="D21" s="310"/>
      <c r="E21" s="309"/>
      <c r="F21" s="310"/>
      <c r="G21" s="309"/>
      <c r="H21" s="310"/>
      <c r="I21" s="311"/>
      <c r="J21" s="250"/>
    </row>
    <row r="22" spans="1:10" ht="30" customHeight="1">
      <c r="A22" s="247"/>
      <c r="B22" s="312" t="s">
        <v>1031</v>
      </c>
      <c r="C22" s="313">
        <f t="shared" ref="C22:I22" si="1">SUM(C16:C21)</f>
        <v>453268486.91420013</v>
      </c>
      <c r="D22" s="315">
        <f t="shared" si="1"/>
        <v>14265424.110255312</v>
      </c>
      <c r="E22" s="315">
        <f t="shared" si="1"/>
        <v>8634744.3040455356</v>
      </c>
      <c r="F22" s="315">
        <f t="shared" si="1"/>
        <v>98147130.825822711</v>
      </c>
      <c r="G22" s="315">
        <f t="shared" si="1"/>
        <v>2502447.5035202708</v>
      </c>
      <c r="H22" s="315">
        <f t="shared" si="1"/>
        <v>6615990.4059251789</v>
      </c>
      <c r="I22" s="316">
        <f t="shared" si="1"/>
        <v>2414825.1802547686</v>
      </c>
      <c r="J22" s="250"/>
    </row>
    <row r="23" spans="1:10">
      <c r="A23" s="275"/>
      <c r="B23" s="276"/>
      <c r="C23" s="276"/>
      <c r="D23" s="284"/>
      <c r="E23" s="284"/>
      <c r="F23" s="284"/>
      <c r="G23" s="284"/>
      <c r="H23" s="284"/>
      <c r="I23" s="284"/>
      <c r="J23" s="278"/>
    </row>
    <row r="24" spans="1:10">
      <c r="D24" s="285"/>
    </row>
    <row r="34" spans="3:3">
      <c r="C34" s="285">
        <f>SUM(C12)</f>
        <v>453268486.91420013</v>
      </c>
    </row>
    <row r="35" spans="3:3">
      <c r="C35" s="285">
        <f>C12-C34</f>
        <v>0</v>
      </c>
    </row>
    <row r="36" spans="3:3">
      <c r="C36" s="285">
        <f>SUM(D12:I12)-C12</f>
        <v>-132580562.32982367</v>
      </c>
    </row>
  </sheetData>
  <mergeCells count="3">
    <mergeCell ref="B1:I1"/>
    <mergeCell ref="D14:I14"/>
    <mergeCell ref="D4:I4"/>
  </mergeCells>
  <pageMargins left="0.70866141732283472" right="0.70866141732283472" top="0.74803149606299213" bottom="0.74803149606299213" header="0.31496062992125984" footer="0.31496062992125984"/>
  <pageSetup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16</vt:i4>
      </vt:variant>
    </vt:vector>
  </HeadingPairs>
  <TitlesOfParts>
    <vt:vector size="31" baseType="lpstr">
      <vt:lpstr>Office of the MM</vt:lpstr>
      <vt:lpstr>BTO</vt:lpstr>
      <vt:lpstr>Corp Serv</vt:lpstr>
      <vt:lpstr>SEDP</vt:lpstr>
      <vt:lpstr>SDA-HIGH LEVEL</vt:lpstr>
      <vt:lpstr>SDA Unfunded Projects</vt:lpstr>
      <vt:lpstr>Water Services</vt:lpstr>
      <vt:lpstr>INFRA SERVI</vt:lpstr>
      <vt:lpstr>Revenue by Source</vt:lpstr>
      <vt:lpstr>Infra by Ward</vt:lpstr>
      <vt:lpstr>Cash Flows</vt:lpstr>
      <vt:lpstr>201213 CASH FLOWS</vt:lpstr>
      <vt:lpstr>201213</vt:lpstr>
      <vt:lpstr>201112</vt:lpstr>
      <vt:lpstr>WCOPY</vt:lpstr>
      <vt:lpstr>'201213 CASH FLOWS'!Print_Area</vt:lpstr>
      <vt:lpstr>BTO!Print_Area</vt:lpstr>
      <vt:lpstr>'Infra by Ward'!Print_Area</vt:lpstr>
      <vt:lpstr>'INFRA SERVI'!Print_Area</vt:lpstr>
      <vt:lpstr>'Office of the MM'!Print_Area</vt:lpstr>
      <vt:lpstr>'Revenue by Source'!Print_Area</vt:lpstr>
      <vt:lpstr>'SDA-HIGH LEVEL'!Print_Area</vt:lpstr>
      <vt:lpstr>SEDP!Print_Area</vt:lpstr>
      <vt:lpstr>BTO!Print_Titles</vt:lpstr>
      <vt:lpstr>'Corp Serv'!Print_Titles</vt:lpstr>
      <vt:lpstr>'Infra by Ward'!Print_Titles</vt:lpstr>
      <vt:lpstr>'INFRA SERVI'!Print_Titles</vt:lpstr>
      <vt:lpstr>'Office of the MM'!Print_Titles</vt:lpstr>
      <vt:lpstr>'SDA-HIGH LEVEL'!Print_Titles</vt:lpstr>
      <vt:lpstr>SEDP!Print_Titles</vt:lpstr>
      <vt:lpstr>'Water Services'!Print_Titles</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Phila</dc:creator>
  <cp:lastModifiedBy>Khayakazi Mhatu</cp:lastModifiedBy>
  <cp:lastPrinted>2012-07-13T07:36:16Z</cp:lastPrinted>
  <dcterms:created xsi:type="dcterms:W3CDTF">2012-07-01T12:36:47Z</dcterms:created>
  <dcterms:modified xsi:type="dcterms:W3CDTF">2012-08-07T13:06:35Z</dcterms:modified>
</cp:coreProperties>
</file>